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8_{C7B6A6B3-362B-483C-B1DC-71E2901F6F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 studiów - wzór" sheetId="1" r:id="rId1"/>
    <sheet name="Harmonogram_specjalność" sheetId="3" r:id="rId2"/>
    <sheet name="Arkusz1" sheetId="4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9" i="1" l="1"/>
  <c r="L49" i="1"/>
  <c r="M45" i="1"/>
  <c r="L45" i="1"/>
  <c r="L46" i="1"/>
  <c r="M73" i="1"/>
  <c r="F14" i="1"/>
  <c r="AL70" i="1"/>
  <c r="AL87" i="1" s="1"/>
  <c r="AG70" i="1"/>
  <c r="AG87" i="1" s="1"/>
  <c r="AB70" i="1"/>
  <c r="AB87" i="1" s="1"/>
  <c r="AA70" i="1"/>
  <c r="AA87" i="1" s="1"/>
  <c r="W70" i="1"/>
  <c r="V70" i="1"/>
  <c r="V87" i="1" s="1"/>
  <c r="Q70" i="1"/>
  <c r="P70" i="1"/>
  <c r="P87" i="1" s="1"/>
  <c r="U70" i="1"/>
  <c r="U87" i="1" s="1"/>
  <c r="T70" i="1"/>
  <c r="Z70" i="1"/>
  <c r="J70" i="1"/>
  <c r="I70" i="1"/>
  <c r="I87" i="1" l="1"/>
  <c r="G29" i="1" l="1"/>
  <c r="L53" i="1" l="1"/>
  <c r="L54" i="1"/>
  <c r="L55" i="1"/>
  <c r="L56" i="1"/>
  <c r="L57" i="1"/>
  <c r="L58" i="1"/>
  <c r="L60" i="1"/>
  <c r="L61" i="1"/>
  <c r="L44" i="1"/>
  <c r="L47" i="1"/>
  <c r="L48" i="1"/>
  <c r="L50" i="1"/>
  <c r="L51" i="1"/>
  <c r="L52" i="1"/>
  <c r="K43" i="1"/>
  <c r="L43" i="1"/>
  <c r="O43" i="1"/>
  <c r="G43" i="1"/>
  <c r="K34" i="1"/>
  <c r="L34" i="1"/>
  <c r="O34" i="1"/>
  <c r="G34" i="1"/>
  <c r="K35" i="1"/>
  <c r="L35" i="1"/>
  <c r="O35" i="1"/>
  <c r="G35" i="1"/>
  <c r="L36" i="1"/>
  <c r="O36" i="1"/>
  <c r="G36" i="1"/>
  <c r="K37" i="1"/>
  <c r="L37" i="1"/>
  <c r="O37" i="1"/>
  <c r="G37" i="1"/>
  <c r="K38" i="1"/>
  <c r="L38" i="1"/>
  <c r="O38" i="1"/>
  <c r="G38" i="1"/>
  <c r="K39" i="1"/>
  <c r="L39" i="1"/>
  <c r="O39" i="1"/>
  <c r="G39" i="1"/>
  <c r="K40" i="1"/>
  <c r="L40" i="1"/>
  <c r="O40" i="1"/>
  <c r="G40" i="1"/>
  <c r="K41" i="1"/>
  <c r="L41" i="1"/>
  <c r="O41" i="1"/>
  <c r="G41" i="1"/>
  <c r="K42" i="1"/>
  <c r="L42" i="1"/>
  <c r="O42" i="1"/>
  <c r="G42" i="1"/>
  <c r="O33" i="1"/>
  <c r="L33" i="1"/>
  <c r="K16" i="1"/>
  <c r="L16" i="1"/>
  <c r="O16" i="1"/>
  <c r="G16" i="1"/>
  <c r="K17" i="1"/>
  <c r="L17" i="1"/>
  <c r="O17" i="1"/>
  <c r="G17" i="1"/>
  <c r="K18" i="1"/>
  <c r="L18" i="1"/>
  <c r="O18" i="1"/>
  <c r="G18" i="1"/>
  <c r="K19" i="1"/>
  <c r="L19" i="1"/>
  <c r="O19" i="1"/>
  <c r="G19" i="1"/>
  <c r="K20" i="1"/>
  <c r="L20" i="1"/>
  <c r="O20" i="1"/>
  <c r="G20" i="1"/>
  <c r="K21" i="1"/>
  <c r="L21" i="1"/>
  <c r="O21" i="1"/>
  <c r="G21" i="1"/>
  <c r="K22" i="1"/>
  <c r="L22" i="1"/>
  <c r="O22" i="1"/>
  <c r="G22" i="1"/>
  <c r="K23" i="1"/>
  <c r="L23" i="1"/>
  <c r="O23" i="1"/>
  <c r="G23" i="1"/>
  <c r="K24" i="1"/>
  <c r="L24" i="1"/>
  <c r="O24" i="1"/>
  <c r="G24" i="1"/>
  <c r="K25" i="1"/>
  <c r="L25" i="1"/>
  <c r="O25" i="1"/>
  <c r="G25" i="1"/>
  <c r="K26" i="1"/>
  <c r="L26" i="1"/>
  <c r="O26" i="1"/>
  <c r="G26" i="1"/>
  <c r="K27" i="1"/>
  <c r="L27" i="1"/>
  <c r="O27" i="1"/>
  <c r="G27" i="1"/>
  <c r="K28" i="1"/>
  <c r="L28" i="1"/>
  <c r="O28" i="1"/>
  <c r="G28" i="1"/>
  <c r="K29" i="1"/>
  <c r="L29" i="1"/>
  <c r="O29" i="1"/>
  <c r="K30" i="1"/>
  <c r="L30" i="1"/>
  <c r="O30" i="1"/>
  <c r="G30" i="1"/>
  <c r="K31" i="1"/>
  <c r="L31" i="1"/>
  <c r="O31" i="1"/>
  <c r="G31" i="1"/>
  <c r="K32" i="1"/>
  <c r="L32" i="1"/>
  <c r="O32" i="1"/>
  <c r="G32" i="1"/>
  <c r="F29" i="1" l="1"/>
  <c r="F36" i="1"/>
  <c r="F25" i="1"/>
  <c r="F37" i="1"/>
  <c r="F42" i="1"/>
  <c r="F41" i="1"/>
  <c r="F32" i="1"/>
  <c r="F17" i="1"/>
  <c r="F40" i="1"/>
  <c r="F39" i="1"/>
  <c r="F38" i="1"/>
  <c r="F24" i="1"/>
  <c r="F23" i="1"/>
  <c r="F22" i="1"/>
  <c r="F21" i="1"/>
  <c r="F35" i="1"/>
  <c r="F34" i="1"/>
  <c r="F43" i="1"/>
  <c r="F20" i="1"/>
  <c r="F19" i="1"/>
  <c r="F16" i="1"/>
  <c r="F31" i="1"/>
  <c r="F30" i="1"/>
  <c r="F18" i="1"/>
  <c r="F28" i="1"/>
  <c r="F27" i="1"/>
  <c r="F26" i="1"/>
  <c r="M59" i="1"/>
  <c r="O62" i="1" l="1"/>
  <c r="O63" i="1"/>
  <c r="O64" i="1"/>
  <c r="O65" i="1"/>
  <c r="O66" i="1"/>
  <c r="O67" i="1"/>
  <c r="O68" i="1"/>
  <c r="L62" i="1"/>
  <c r="L63" i="1"/>
  <c r="L64" i="1"/>
  <c r="L65" i="1"/>
  <c r="L66" i="1"/>
  <c r="L67" i="1"/>
  <c r="L68" i="1"/>
  <c r="K61" i="1"/>
  <c r="K62" i="1"/>
  <c r="K63" i="1"/>
  <c r="K64" i="1"/>
  <c r="K65" i="1"/>
  <c r="K66" i="1"/>
  <c r="K67" i="1"/>
  <c r="N61" i="1"/>
  <c r="O61" i="1"/>
  <c r="G61" i="1"/>
  <c r="K60" i="1"/>
  <c r="M60" i="1"/>
  <c r="M70" i="1" s="1"/>
  <c r="N60" i="1"/>
  <c r="O60" i="1"/>
  <c r="G60" i="1"/>
  <c r="K53" i="1"/>
  <c r="N53" i="1"/>
  <c r="O53" i="1"/>
  <c r="G53" i="1"/>
  <c r="N54" i="1"/>
  <c r="N55" i="1"/>
  <c r="N56" i="1"/>
  <c r="N57" i="1"/>
  <c r="N58" i="1"/>
  <c r="N59" i="1"/>
  <c r="N62" i="1"/>
  <c r="N63" i="1"/>
  <c r="N64" i="1"/>
  <c r="N65" i="1"/>
  <c r="N66" i="1"/>
  <c r="N67" i="1"/>
  <c r="N68" i="1"/>
  <c r="K33" i="1"/>
  <c r="F33" i="1" s="1"/>
  <c r="G33" i="1"/>
  <c r="K44" i="1"/>
  <c r="O44" i="1"/>
  <c r="G44" i="1"/>
  <c r="K45" i="1"/>
  <c r="O45" i="1"/>
  <c r="G45" i="1"/>
  <c r="K46" i="1"/>
  <c r="O46" i="1"/>
  <c r="G46" i="1"/>
  <c r="K47" i="1"/>
  <c r="O47" i="1"/>
  <c r="G47" i="1"/>
  <c r="K48" i="1"/>
  <c r="O48" i="1"/>
  <c r="G48" i="1"/>
  <c r="K49" i="1"/>
  <c r="O49" i="1"/>
  <c r="G49" i="1"/>
  <c r="K50" i="1"/>
  <c r="O50" i="1"/>
  <c r="G50" i="1"/>
  <c r="K51" i="1"/>
  <c r="O51" i="1"/>
  <c r="G51" i="1"/>
  <c r="K52" i="1"/>
  <c r="O52" i="1"/>
  <c r="G52" i="1"/>
  <c r="K54" i="1"/>
  <c r="O54" i="1"/>
  <c r="G54" i="1"/>
  <c r="K55" i="1"/>
  <c r="O55" i="1"/>
  <c r="G55" i="1"/>
  <c r="K56" i="1"/>
  <c r="O56" i="1"/>
  <c r="G56" i="1"/>
  <c r="K57" i="1"/>
  <c r="O57" i="1"/>
  <c r="G57" i="1"/>
  <c r="K58" i="1"/>
  <c r="O58" i="1"/>
  <c r="G58" i="1"/>
  <c r="K59" i="1"/>
  <c r="O59" i="1"/>
  <c r="G59" i="1"/>
  <c r="G62" i="1"/>
  <c r="G63" i="1"/>
  <c r="E3" i="3" s="1"/>
  <c r="G64" i="1"/>
  <c r="E8" i="3" s="1"/>
  <c r="G65" i="1"/>
  <c r="G66" i="1"/>
  <c r="G67" i="1"/>
  <c r="K68" i="1"/>
  <c r="G68" i="1"/>
  <c r="BB85" i="1"/>
  <c r="K79" i="1"/>
  <c r="L79" i="1"/>
  <c r="Q79" i="1"/>
  <c r="G79" i="1"/>
  <c r="C10" i="3"/>
  <c r="B10" i="3"/>
  <c r="G15" i="1"/>
  <c r="N70" i="1" l="1"/>
  <c r="G70" i="1"/>
  <c r="E6" i="3"/>
  <c r="E7" i="3"/>
  <c r="F62" i="1"/>
  <c r="F58" i="1"/>
  <c r="F49" i="1"/>
  <c r="F50" i="1"/>
  <c r="F64" i="1"/>
  <c r="D8" i="3" s="1"/>
  <c r="F45" i="1"/>
  <c r="F79" i="1"/>
  <c r="F59" i="1"/>
  <c r="F55" i="1"/>
  <c r="D2" i="3" s="1"/>
  <c r="F52" i="1"/>
  <c r="F51" i="1"/>
  <c r="F46" i="1"/>
  <c r="F53" i="1"/>
  <c r="F47" i="1"/>
  <c r="F54" i="1"/>
  <c r="F60" i="1"/>
  <c r="F66" i="1"/>
  <c r="F57" i="1"/>
  <c r="F44" i="1"/>
  <c r="F68" i="1"/>
  <c r="F67" i="1"/>
  <c r="F61" i="1"/>
  <c r="F65" i="1"/>
  <c r="F63" i="1"/>
  <c r="D3" i="3" s="1"/>
  <c r="F48" i="1"/>
  <c r="F56" i="1"/>
  <c r="D6" i="3" l="1"/>
  <c r="D7" i="3"/>
  <c r="D5" i="3"/>
  <c r="O70" i="1"/>
  <c r="L15" i="1" l="1"/>
  <c r="K15" i="1"/>
  <c r="K70" i="1" l="1"/>
  <c r="F15" i="1"/>
  <c r="BL85" i="1"/>
  <c r="BK85" i="1"/>
  <c r="BJ85" i="1"/>
  <c r="BI85" i="1"/>
  <c r="BH85" i="1"/>
  <c r="BG85" i="1"/>
  <c r="BF85" i="1"/>
  <c r="BE85" i="1"/>
  <c r="AZ85" i="1"/>
  <c r="AY85" i="1"/>
  <c r="AX85" i="1"/>
  <c r="AW85" i="1"/>
  <c r="AV85" i="1"/>
  <c r="AU85" i="1"/>
  <c r="AT85" i="1"/>
  <c r="AS85" i="1"/>
  <c r="AR85" i="1"/>
  <c r="AQ85" i="1"/>
  <c r="AO85" i="1"/>
  <c r="AN85" i="1"/>
  <c r="AM85" i="1"/>
  <c r="AK85" i="1"/>
  <c r="AJ85" i="1"/>
  <c r="AI85" i="1"/>
  <c r="AH85" i="1"/>
  <c r="AF85" i="1"/>
  <c r="AE85" i="1"/>
  <c r="AD85" i="1"/>
  <c r="N8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O75" i="1"/>
  <c r="AN75" i="1"/>
  <c r="AM75" i="1"/>
  <c r="AK75" i="1"/>
  <c r="AJ75" i="1"/>
  <c r="AI75" i="1"/>
  <c r="AH75" i="1"/>
  <c r="AF75" i="1"/>
  <c r="AE75" i="1"/>
  <c r="AD75" i="1"/>
  <c r="AC75" i="1"/>
  <c r="Z75" i="1"/>
  <c r="Y75" i="1"/>
  <c r="X75" i="1"/>
  <c r="S75" i="1"/>
  <c r="R75" i="1"/>
  <c r="N75" i="1"/>
  <c r="M75" i="1"/>
  <c r="G84" i="1"/>
  <c r="Q84" i="1"/>
  <c r="L84" i="1"/>
  <c r="K84" i="1"/>
  <c r="Q83" i="1"/>
  <c r="L83" i="1"/>
  <c r="K83" i="1"/>
  <c r="G82" i="1"/>
  <c r="Q82" i="1"/>
  <c r="L82" i="1"/>
  <c r="K82" i="1"/>
  <c r="K81" i="1"/>
  <c r="L81" i="1"/>
  <c r="Q81" i="1"/>
  <c r="G81" i="1"/>
  <c r="G80" i="1"/>
  <c r="Q80" i="1"/>
  <c r="L80" i="1"/>
  <c r="K80" i="1"/>
  <c r="K78" i="1"/>
  <c r="L78" i="1"/>
  <c r="Q78" i="1"/>
  <c r="G78" i="1"/>
  <c r="G77" i="1"/>
  <c r="Q77" i="1"/>
  <c r="L77" i="1"/>
  <c r="K77" i="1"/>
  <c r="BM85" i="1" l="1"/>
  <c r="BM87" i="1" s="1"/>
  <c r="D4" i="3"/>
  <c r="F70" i="1"/>
  <c r="E4" i="3"/>
  <c r="E5" i="3"/>
  <c r="L85" i="1"/>
  <c r="E2" i="3"/>
  <c r="F81" i="1"/>
  <c r="K85" i="1"/>
  <c r="F78" i="1"/>
  <c r="Q85" i="1"/>
  <c r="F82" i="1"/>
  <c r="F80" i="1"/>
  <c r="G73" i="1" l="1"/>
  <c r="C19" i="1"/>
  <c r="G75" i="1" l="1"/>
  <c r="E11" i="3"/>
  <c r="BL70" i="1" l="1"/>
  <c r="BL87" i="1" s="1"/>
  <c r="BK70" i="1"/>
  <c r="BK87" i="1" s="1"/>
  <c r="BJ70" i="1"/>
  <c r="BJ87" i="1" s="1"/>
  <c r="BI70" i="1"/>
  <c r="BI87" i="1" s="1"/>
  <c r="BH70" i="1"/>
  <c r="BH87" i="1" s="1"/>
  <c r="BG70" i="1"/>
  <c r="BG87" i="1" s="1"/>
  <c r="BF70" i="1"/>
  <c r="BF87" i="1" s="1"/>
  <c r="BE70" i="1"/>
  <c r="BE87" i="1" s="1"/>
  <c r="BD70" i="1"/>
  <c r="BD87" i="1" s="1"/>
  <c r="BC70" i="1"/>
  <c r="BC87" i="1" s="1"/>
  <c r="BB70" i="1"/>
  <c r="BB87" i="1" s="1"/>
  <c r="BA70" i="1"/>
  <c r="BA87" i="1" s="1"/>
  <c r="AZ70" i="1"/>
  <c r="AZ87" i="1" s="1"/>
  <c r="AY70" i="1"/>
  <c r="AY87" i="1" s="1"/>
  <c r="AX70" i="1"/>
  <c r="AX87" i="1" s="1"/>
  <c r="AW70" i="1"/>
  <c r="AW87" i="1" s="1"/>
  <c r="AV70" i="1"/>
  <c r="AV87" i="1" s="1"/>
  <c r="AU70" i="1"/>
  <c r="AU87" i="1" s="1"/>
  <c r="AT70" i="1"/>
  <c r="AT87" i="1" s="1"/>
  <c r="AS70" i="1"/>
  <c r="AS87" i="1" s="1"/>
  <c r="AR70" i="1"/>
  <c r="AR87" i="1" s="1"/>
  <c r="AQ70" i="1"/>
  <c r="AQ87" i="1" s="1"/>
  <c r="AO70" i="1"/>
  <c r="AO87" i="1" s="1"/>
  <c r="AN70" i="1"/>
  <c r="AN87" i="1" s="1"/>
  <c r="AM70" i="1"/>
  <c r="AM87" i="1" s="1"/>
  <c r="AK70" i="1"/>
  <c r="AK87" i="1" s="1"/>
  <c r="AJ70" i="1"/>
  <c r="AJ87" i="1" s="1"/>
  <c r="AI70" i="1"/>
  <c r="AI87" i="1" s="1"/>
  <c r="AH70" i="1"/>
  <c r="AH87" i="1" s="1"/>
  <c r="AF70" i="1"/>
  <c r="AF87" i="1" s="1"/>
  <c r="AE70" i="1"/>
  <c r="AE87" i="1" s="1"/>
  <c r="AD70" i="1"/>
  <c r="AD87" i="1" s="1"/>
  <c r="AC70" i="1"/>
  <c r="AC87" i="1" s="1"/>
  <c r="Z87" i="1"/>
  <c r="Y70" i="1"/>
  <c r="Y87" i="1" s="1"/>
  <c r="X70" i="1"/>
  <c r="X87" i="1" s="1"/>
  <c r="W87" i="1"/>
  <c r="T87" i="1"/>
  <c r="S70" i="1"/>
  <c r="S87" i="1" s="1"/>
  <c r="R70" i="1"/>
  <c r="R87" i="1" s="1"/>
  <c r="A9" i="4" l="1"/>
  <c r="N87" i="1" l="1"/>
  <c r="G8" i="3" l="1"/>
  <c r="H8" i="3"/>
  <c r="H7" i="3"/>
  <c r="K7" i="3"/>
  <c r="L7" i="3"/>
  <c r="H6" i="3"/>
  <c r="K6" i="3"/>
  <c r="L6" i="3"/>
  <c r="H5" i="3"/>
  <c r="K5" i="3"/>
  <c r="L5" i="3"/>
  <c r="M5" i="3"/>
  <c r="N5" i="3"/>
  <c r="O5" i="3"/>
  <c r="P5" i="3"/>
  <c r="H4" i="3"/>
  <c r="K4" i="3"/>
  <c r="L4" i="3"/>
  <c r="M4" i="3"/>
  <c r="N4" i="3"/>
  <c r="O4" i="3"/>
  <c r="P4" i="3"/>
  <c r="H3" i="3"/>
  <c r="K3" i="3"/>
  <c r="L3" i="3"/>
  <c r="M3" i="3"/>
  <c r="N3" i="3"/>
  <c r="O3" i="3"/>
  <c r="P3" i="3"/>
  <c r="G83" i="1" l="1"/>
  <c r="G85" i="1" s="1"/>
  <c r="F84" i="1"/>
  <c r="F83" i="1"/>
  <c r="F77" i="1"/>
  <c r="G3" i="3"/>
  <c r="E9" i="3" l="1"/>
  <c r="E13" i="3" s="1"/>
  <c r="M85" i="1"/>
  <c r="J7" i="3"/>
  <c r="J8" i="3"/>
  <c r="J6" i="3"/>
  <c r="J4" i="3"/>
  <c r="J3" i="3"/>
  <c r="F85" i="1"/>
  <c r="D9" i="3" l="1"/>
  <c r="G87" i="1"/>
  <c r="J5" i="3"/>
  <c r="L73" i="1" l="1"/>
  <c r="L75" i="1" s="1"/>
  <c r="Q75" i="1"/>
  <c r="Q87" i="1" s="1"/>
  <c r="K73" i="1"/>
  <c r="K75" i="1" s="1"/>
  <c r="F6" i="3" l="1"/>
  <c r="F73" i="1"/>
  <c r="F75" i="1" s="1"/>
  <c r="G5" i="3"/>
  <c r="I6" i="3"/>
  <c r="F7" i="3"/>
  <c r="I7" i="3"/>
  <c r="D11" i="3" l="1"/>
  <c r="M87" i="1"/>
  <c r="K87" i="1"/>
  <c r="F8" i="3"/>
  <c r="I4" i="3"/>
  <c r="F3" i="3"/>
  <c r="I5" i="3"/>
  <c r="F4" i="3"/>
  <c r="L70" i="1"/>
  <c r="L87" i="1" s="1"/>
  <c r="G7" i="3"/>
  <c r="F5" i="3"/>
  <c r="I3" i="3"/>
  <c r="I8" i="3"/>
  <c r="G4" i="3"/>
  <c r="G6" i="3"/>
  <c r="F87" i="1" l="1"/>
  <c r="D13" i="3"/>
</calcChain>
</file>

<file path=xl/sharedStrings.xml><?xml version="1.0" encoding="utf-8"?>
<sst xmlns="http://schemas.openxmlformats.org/spreadsheetml/2006/main" count="368" uniqueCount="190">
  <si>
    <t>Kod przedmiotu</t>
  </si>
  <si>
    <t>Przedmiot</t>
  </si>
  <si>
    <t>Forma zaliczenia</t>
  </si>
  <si>
    <t>I ROK</t>
  </si>
  <si>
    <t>Razem</t>
  </si>
  <si>
    <t>Wykład</t>
  </si>
  <si>
    <t>Laboratoria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</si>
  <si>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</si>
  <si>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</si>
  <si>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</si>
  <si>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</si>
  <si>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</si>
  <si>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</si>
  <si>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</si>
  <si>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</si>
  <si>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</si>
  <si>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Forma zajęć</t>
  </si>
  <si>
    <t>L.p.</t>
  </si>
  <si>
    <t>IV ROK</t>
  </si>
  <si>
    <t>V ROK</t>
  </si>
  <si>
    <t>7 semestr</t>
  </si>
  <si>
    <t>8 semestr</t>
  </si>
  <si>
    <t>9 semestr</t>
  </si>
  <si>
    <t>10 semestr</t>
  </si>
  <si>
    <t>Harmonogram studiów</t>
  </si>
  <si>
    <t>Załącznik nr 1.6 do Zarządzenia Rektora nr ………..</t>
  </si>
  <si>
    <t>Praktyka zawodowa</t>
  </si>
  <si>
    <t>Ogółem:</t>
  </si>
  <si>
    <t>Razem:</t>
  </si>
  <si>
    <t>Poziom kształcenia: jednolite magisterskie</t>
  </si>
  <si>
    <t>Ćw. Kliniczne</t>
  </si>
  <si>
    <t>Anatomia</t>
  </si>
  <si>
    <t>ZO</t>
  </si>
  <si>
    <t>E</t>
  </si>
  <si>
    <t>A</t>
  </si>
  <si>
    <t>Bch</t>
  </si>
  <si>
    <t>Bf</t>
  </si>
  <si>
    <t>PL</t>
  </si>
  <si>
    <t>PPM</t>
  </si>
  <si>
    <t>HM</t>
  </si>
  <si>
    <t>Biologia molekularna</t>
  </si>
  <si>
    <t>Higiena i epidemiologia</t>
  </si>
  <si>
    <t>Fj</t>
  </si>
  <si>
    <t>Pf</t>
  </si>
  <si>
    <t>Bm</t>
  </si>
  <si>
    <t>Im</t>
  </si>
  <si>
    <t>Diagnostyka laboratoryjna</t>
  </si>
  <si>
    <t>Seminaria przedmiotowe</t>
  </si>
  <si>
    <t>Moduł</t>
  </si>
  <si>
    <t>Szkolenie BHP- 4 h</t>
  </si>
  <si>
    <t>Ćw. przedmiotowe</t>
  </si>
  <si>
    <t>Ćw. przedmiotowe/Ćw. kliniczne</t>
  </si>
  <si>
    <t>D</t>
  </si>
  <si>
    <t>B</t>
  </si>
  <si>
    <t>F</t>
  </si>
  <si>
    <t>C</t>
  </si>
  <si>
    <t>G</t>
  </si>
  <si>
    <t>Szkolenie biblioteczne- kurs e-learningowy</t>
  </si>
  <si>
    <t>Grupy zajęć, w ramach których osiąga się szczegółowe efekty uczenia się</t>
  </si>
  <si>
    <t>Liczba godzin</t>
  </si>
  <si>
    <t>Liczba punktów ECTS</t>
  </si>
  <si>
    <t>Nasze</t>
  </si>
  <si>
    <t xml:space="preserve">Stwierdza się zgodność z programem studiów: </t>
  </si>
  <si>
    <t xml:space="preserve">Fizjologia </t>
  </si>
  <si>
    <t>Patofizjologia</t>
  </si>
  <si>
    <t>JA</t>
  </si>
  <si>
    <t>Kierunek: analityka medyczna</t>
  </si>
  <si>
    <t>Profil kształcenia: praktyczny</t>
  </si>
  <si>
    <t>Forma studiów: stacjonarne</t>
  </si>
  <si>
    <t>Biofizyka medyczna</t>
  </si>
  <si>
    <t xml:space="preserve">Psychologia </t>
  </si>
  <si>
    <t xml:space="preserve">Histologia </t>
  </si>
  <si>
    <t>Biologia medyczna</t>
  </si>
  <si>
    <t xml:space="preserve">Technologie informacyjne </t>
  </si>
  <si>
    <t>Immunologia</t>
  </si>
  <si>
    <t>Historia medycyny i diagnostyki laboratoryjnej</t>
  </si>
  <si>
    <t>Chemia organiczna</t>
  </si>
  <si>
    <t>Statystyka z elementami matematyki</t>
  </si>
  <si>
    <t>Kwalifikowana pierwsza pomoc</t>
  </si>
  <si>
    <t>Chemia fizyczna</t>
  </si>
  <si>
    <t>Chemia analityczna</t>
  </si>
  <si>
    <t>Socjologia</t>
  </si>
  <si>
    <t>Patomorfologia</t>
  </si>
  <si>
    <t>Analiza instrumentalna</t>
  </si>
  <si>
    <t>Biochemia</t>
  </si>
  <si>
    <t>Systemy jakości i akredytacja laboratoriów</t>
  </si>
  <si>
    <t>Organizacja medycznych laboratoriów diagnostycznych</t>
  </si>
  <si>
    <t>Immunopatologia z immunodiagnostyką</t>
  </si>
  <si>
    <t>Diagnostyka izotopowa</t>
  </si>
  <si>
    <t>Diagnostyka parazytologiczna</t>
  </si>
  <si>
    <t>Etyka zawodowa</t>
  </si>
  <si>
    <t>Chemia kliniczna</t>
  </si>
  <si>
    <t>Analityka ogólna</t>
  </si>
  <si>
    <t>Techniki pobierania materiału biologicznego</t>
  </si>
  <si>
    <t>Cytologia kliniczna</t>
  </si>
  <si>
    <t>Diagnostyka molekularna</t>
  </si>
  <si>
    <t>Prawo medyczne</t>
  </si>
  <si>
    <t>Hematologia laboratoryjna</t>
  </si>
  <si>
    <t>Diagnostyka mikrobiologiczna</t>
  </si>
  <si>
    <t>Biochemia kliniczna</t>
  </si>
  <si>
    <t>Farmakologia</t>
  </si>
  <si>
    <t>Genetyka medyczna</t>
  </si>
  <si>
    <t>Serologia grup krwi i transfuzjologia</t>
  </si>
  <si>
    <t>Toksykologia</t>
  </si>
  <si>
    <t>Praktyczna nauka zawodu</t>
  </si>
  <si>
    <t>Propedeutyka medycyny</t>
  </si>
  <si>
    <t>Statystyka medyczna</t>
  </si>
  <si>
    <t>Laboratoryjna diagnostyka wieku starczego</t>
  </si>
  <si>
    <t>Laboratoryjna diagnostyka pediatryczna</t>
  </si>
  <si>
    <t>Diagnostyka laboratoryjna zdrowia reprodukcyjnego człowieka</t>
  </si>
  <si>
    <t>Podstawy biobankowania</t>
  </si>
  <si>
    <t>Diagnostyka wirusologiczna</t>
  </si>
  <si>
    <t>Podstawy obliczeń chemicznych</t>
  </si>
  <si>
    <t>Praktyka zawodowa w zakresie organizacji i systemów jakości w laboratorium</t>
  </si>
  <si>
    <t>Praktyka zawodowa w zakresie diagnostyki parazytolgicznej</t>
  </si>
  <si>
    <t>H</t>
  </si>
  <si>
    <t>Praktyka z zakresu hematologii i koagulologii</t>
  </si>
  <si>
    <t>Praktyka z zakresu analityki ogólnej</t>
  </si>
  <si>
    <t>Praktyka z zakresu chemii klinicznej</t>
  </si>
  <si>
    <t>BM</t>
  </si>
  <si>
    <t>Hi</t>
  </si>
  <si>
    <t>Przedmioty do wyboru</t>
  </si>
  <si>
    <t>Przedmioty fakultatywne</t>
  </si>
  <si>
    <t xml:space="preserve">A. Nauki biologiczno-medyczne </t>
  </si>
  <si>
    <t xml:space="preserve">B. Nauki chemiczne i elementy statystyki  </t>
  </si>
  <si>
    <t xml:space="preserve">C. Nauki behawioralne i społeczne </t>
  </si>
  <si>
    <t xml:space="preserve">D. Nauki kliniczne oraz prawne i organizacyjne aspekty medycyny laboratoryjnej  </t>
  </si>
  <si>
    <t xml:space="preserve">E. Naukowe aspekty medycyny laboratoryjnej  </t>
  </si>
  <si>
    <t xml:space="preserve">F. Praktyczne aspekty medycyny laboratoryjnej  </t>
  </si>
  <si>
    <t xml:space="preserve">G. Metodologia badań naukowych </t>
  </si>
  <si>
    <t xml:space="preserve">H. Praktyki zawodowe </t>
  </si>
  <si>
    <t>Zdrowie publiczne</t>
  </si>
  <si>
    <t xml:space="preserve">Praktyki zawodowe - Laboratorium diagnostyczne
</t>
  </si>
  <si>
    <t xml:space="preserve">Fakultety </t>
  </si>
  <si>
    <t>Ćw. Przedmiotowe</t>
  </si>
  <si>
    <t>wf</t>
  </si>
  <si>
    <t xml:space="preserve">Seminarium dyplomowe i metodologia badań </t>
  </si>
  <si>
    <t>SM</t>
  </si>
  <si>
    <t>ChO</t>
  </si>
  <si>
    <t>ChA</t>
  </si>
  <si>
    <t>ChF</t>
  </si>
  <si>
    <t>SiM</t>
  </si>
  <si>
    <t>TI</t>
  </si>
  <si>
    <t>S</t>
  </si>
  <si>
    <t>P</t>
  </si>
  <si>
    <t>ZdP</t>
  </si>
  <si>
    <t>HiE</t>
  </si>
  <si>
    <t>POCh</t>
  </si>
  <si>
    <t>AI</t>
  </si>
  <si>
    <t>BCh</t>
  </si>
  <si>
    <t>AJiA</t>
  </si>
  <si>
    <t>OMLD</t>
  </si>
  <si>
    <t>ImzIP</t>
  </si>
  <si>
    <t>DI</t>
  </si>
  <si>
    <t>DP</t>
  </si>
  <si>
    <t>CK</t>
  </si>
  <si>
    <t>AO</t>
  </si>
  <si>
    <t>Et</t>
  </si>
  <si>
    <t>ChK</t>
  </si>
  <si>
    <t>PtM</t>
  </si>
  <si>
    <t>TPMB</t>
  </si>
  <si>
    <t>BK</t>
  </si>
  <si>
    <t>LS</t>
  </si>
  <si>
    <t>LPEDI</t>
  </si>
  <si>
    <t>DC</t>
  </si>
  <si>
    <t>PBI</t>
  </si>
  <si>
    <t>DiM</t>
  </si>
  <si>
    <t>PM</t>
  </si>
  <si>
    <t>FM</t>
  </si>
  <si>
    <t>Gme</t>
  </si>
  <si>
    <t>SGKiT</t>
  </si>
  <si>
    <t>T</t>
  </si>
  <si>
    <t>DiW</t>
  </si>
  <si>
    <t>DiL</t>
  </si>
  <si>
    <t>Hlab</t>
  </si>
  <si>
    <t>Pr</t>
  </si>
  <si>
    <t>Liczba punktów ECTS przypisana do zajęć praktycznych</t>
  </si>
  <si>
    <t>Praktyka z zakresu serologii i transfuzjologii</t>
  </si>
  <si>
    <t>Praktyki z zakresie diagnostyki mikrobiologicznej</t>
  </si>
  <si>
    <t>Język obcy</t>
  </si>
  <si>
    <t>Forma</t>
  </si>
  <si>
    <t>liczba godzin</t>
  </si>
  <si>
    <t>Realizacja od roku akademickiego 2023/2024</t>
  </si>
  <si>
    <t>Wychowanie fizyczne</t>
  </si>
  <si>
    <t>Razem ECTS</t>
  </si>
  <si>
    <t xml:space="preserve">Łączna liczba punktów ECTS uzyskanych: 300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społeczne- 6 pkt.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kształtujących umiejętności praktyczne 172 pkt ECTS (dla profilu praktycznego)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ramach  zajęć związanych z prowadzonymi badaniami naukowymi .... pkt ECTS (dla profilu ogólnoakademickiego)  </t>
  </si>
  <si>
    <t>lektorat j.obcego</t>
  </si>
  <si>
    <t>zajęcia z wych. Fiz</t>
  </si>
  <si>
    <t>x</t>
  </si>
  <si>
    <t>Kształcenie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</si>
</sst>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11"/>
      <color rgb="FF000000"/>
      <name val="Corbe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scheme val="minor"/>
    </font>
    <font>
      <b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8E4BC"/>
        <bgColor rgb="FF000000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9" fillId="0" borderId="0"/>
  </cellStyleXfs>
  <cellXfs count="4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/>
    </xf>
    <xf numFmtId="0" fontId="0" fillId="0" borderId="74" xfId="0" applyBorder="1" applyAlignment="1">
      <alignment horizontal="left" vertical="center" wrapText="1"/>
    </xf>
    <xf numFmtId="0" fontId="0" fillId="0" borderId="74" xfId="0" applyBorder="1" applyAlignment="1">
      <alignment wrapText="1"/>
    </xf>
    <xf numFmtId="0" fontId="0" fillId="0" borderId="80" xfId="0" applyBorder="1" applyAlignment="1">
      <alignment horizontal="center" vertical="center" wrapText="1"/>
    </xf>
    <xf numFmtId="0" fontId="0" fillId="0" borderId="85" xfId="0" applyBorder="1" applyAlignment="1">
      <alignment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0" fillId="0" borderId="87" xfId="0" applyBorder="1" applyAlignment="1">
      <alignment wrapText="1"/>
    </xf>
    <xf numFmtId="0" fontId="0" fillId="0" borderId="88" xfId="0" applyBorder="1" applyAlignment="1">
      <alignment horizontal="left" vertical="center" wrapText="1"/>
    </xf>
    <xf numFmtId="0" fontId="9" fillId="0" borderId="89" xfId="0" applyFont="1" applyBorder="1" applyAlignment="1">
      <alignment horizontal="left" vertical="center" wrapText="1" indent="15"/>
    </xf>
    <xf numFmtId="0" fontId="9" fillId="0" borderId="90" xfId="0" applyFont="1" applyBorder="1" applyAlignment="1">
      <alignment horizontal="left" vertical="center" wrapText="1" indent="3"/>
    </xf>
    <xf numFmtId="0" fontId="9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vertical="center" wrapText="1"/>
    </xf>
    <xf numFmtId="0" fontId="10" fillId="0" borderId="92" xfId="0" applyFont="1" applyBorder="1" applyAlignment="1">
      <alignment horizontal="right" vertical="center" wrapText="1"/>
    </xf>
    <xf numFmtId="0" fontId="10" fillId="0" borderId="92" xfId="0" applyFont="1" applyBorder="1" applyAlignment="1">
      <alignment horizontal="left" vertical="center" wrapText="1" indent="5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92" xfId="0" applyFont="1" applyBorder="1" applyAlignment="1">
      <alignment horizontal="left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84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wrapText="1"/>
    </xf>
    <xf numFmtId="0" fontId="14" fillId="0" borderId="89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wrapText="1"/>
    </xf>
    <xf numFmtId="0" fontId="16" fillId="0" borderId="78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76" xfId="0" applyFont="1" applyBorder="1" applyAlignment="1">
      <alignment horizontal="center" vertical="center" wrapText="1"/>
    </xf>
    <xf numFmtId="0" fontId="16" fillId="0" borderId="34" xfId="0" applyFont="1" applyBorder="1" applyAlignment="1">
      <alignment wrapText="1"/>
    </xf>
    <xf numFmtId="0" fontId="16" fillId="0" borderId="79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77" xfId="0" applyFont="1" applyBorder="1" applyAlignment="1">
      <alignment wrapText="1"/>
    </xf>
    <xf numFmtId="0" fontId="16" fillId="0" borderId="72" xfId="0" applyFont="1" applyBorder="1" applyAlignment="1">
      <alignment wrapText="1"/>
    </xf>
    <xf numFmtId="0" fontId="17" fillId="0" borderId="77" xfId="0" applyFont="1" applyBorder="1" applyAlignment="1">
      <alignment wrapText="1"/>
    </xf>
    <xf numFmtId="0" fontId="16" fillId="0" borderId="73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7" fillId="0" borderId="44" xfId="0" applyFont="1" applyBorder="1" applyAlignment="1">
      <alignment wrapText="1"/>
    </xf>
    <xf numFmtId="0" fontId="17" fillId="0" borderId="7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16" fillId="0" borderId="43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42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7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horizontal="left" vertical="center"/>
    </xf>
    <xf numFmtId="0" fontId="0" fillId="0" borderId="93" xfId="0" applyBorder="1" applyAlignment="1">
      <alignment wrapText="1"/>
    </xf>
    <xf numFmtId="0" fontId="0" fillId="0" borderId="94" xfId="0" applyBorder="1" applyAlignment="1">
      <alignment wrapText="1"/>
    </xf>
    <xf numFmtId="0" fontId="0" fillId="0" borderId="57" xfId="0" applyBorder="1" applyAlignment="1">
      <alignment wrapText="1"/>
    </xf>
    <xf numFmtId="0" fontId="18" fillId="0" borderId="32" xfId="0" applyFont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16" fillId="0" borderId="24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8" fillId="0" borderId="81" xfId="1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8" fillId="0" borderId="5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13" fillId="0" borderId="67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6" fillId="0" borderId="7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4" borderId="15" xfId="0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69" xfId="0" applyFont="1" applyFill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0" fontId="22" fillId="0" borderId="94" xfId="0" applyFont="1" applyBorder="1" applyAlignment="1">
      <alignment horizontal="center" vertical="center" wrapText="1"/>
    </xf>
    <xf numFmtId="0" fontId="0" fillId="0" borderId="98" xfId="0" applyBorder="1" applyAlignment="1">
      <alignment wrapText="1"/>
    </xf>
    <xf numFmtId="0" fontId="0" fillId="0" borderId="100" xfId="0" applyBorder="1" applyAlignment="1">
      <alignment wrapText="1"/>
    </xf>
    <xf numFmtId="0" fontId="0" fillId="0" borderId="10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102" xfId="0" applyBorder="1" applyAlignment="1">
      <alignment wrapText="1"/>
    </xf>
    <xf numFmtId="0" fontId="0" fillId="0" borderId="57" xfId="0" applyBorder="1" applyAlignment="1">
      <alignment horizontal="center" wrapText="1"/>
    </xf>
    <xf numFmtId="0" fontId="0" fillId="0" borderId="88" xfId="0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0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2" borderId="0" xfId="0" applyFill="1"/>
    <xf numFmtId="0" fontId="8" fillId="2" borderId="19" xfId="1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wrapText="1"/>
    </xf>
    <xf numFmtId="0" fontId="16" fillId="2" borderId="29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 wrapText="1"/>
    </xf>
    <xf numFmtId="0" fontId="16" fillId="2" borderId="20" xfId="0" applyFont="1" applyFill="1" applyBorder="1" applyAlignment="1">
      <alignment horizontal="center" wrapText="1"/>
    </xf>
    <xf numFmtId="0" fontId="16" fillId="2" borderId="52" xfId="0" applyFont="1" applyFill="1" applyBorder="1" applyAlignment="1">
      <alignment horizontal="center" wrapText="1"/>
    </xf>
    <xf numFmtId="0" fontId="16" fillId="2" borderId="33" xfId="0" applyFont="1" applyFill="1" applyBorder="1" applyAlignment="1">
      <alignment horizont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3" fillId="2" borderId="33" xfId="0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wrapText="1"/>
    </xf>
    <xf numFmtId="0" fontId="16" fillId="0" borderId="54" xfId="0" applyFont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wrapText="1"/>
    </xf>
    <xf numFmtId="0" fontId="16" fillId="0" borderId="101" xfId="0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23" fillId="6" borderId="4" xfId="0" applyFont="1" applyFill="1" applyBorder="1" applyAlignment="1">
      <alignment horizontal="center" vertical="center" textRotation="90" wrapText="1"/>
    </xf>
    <xf numFmtId="0" fontId="13" fillId="2" borderId="19" xfId="0" applyFont="1" applyFill="1" applyBorder="1" applyAlignment="1">
      <alignment horizontal="center" vertical="center" wrapText="1"/>
    </xf>
    <xf numFmtId="0" fontId="5" fillId="0" borderId="40" xfId="2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wrapText="1"/>
    </xf>
    <xf numFmtId="0" fontId="8" fillId="0" borderId="82" xfId="1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/>
    <xf numFmtId="0" fontId="0" fillId="2" borderId="33" xfId="0" applyFill="1" applyBorder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15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1" xfId="0" applyBorder="1"/>
    <xf numFmtId="0" fontId="16" fillId="0" borderId="117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/>
    </xf>
    <xf numFmtId="0" fontId="8" fillId="2" borderId="52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/>
    </xf>
    <xf numFmtId="0" fontId="16" fillId="0" borderId="52" xfId="0" applyFont="1" applyBorder="1" applyAlignment="1">
      <alignment horizontal="center" vertical="center"/>
    </xf>
    <xf numFmtId="0" fontId="16" fillId="2" borderId="52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4" borderId="0" xfId="0" applyFill="1" applyAlignment="1">
      <alignment horizontal="center" wrapText="1"/>
    </xf>
    <xf numFmtId="0" fontId="0" fillId="0" borderId="119" xfId="0" applyBorder="1" applyAlignment="1">
      <alignment wrapText="1"/>
    </xf>
    <xf numFmtId="0" fontId="0" fillId="0" borderId="120" xfId="0" applyBorder="1" applyAlignment="1">
      <alignment wrapText="1"/>
    </xf>
    <xf numFmtId="0" fontId="0" fillId="4" borderId="12" xfId="0" applyFill="1" applyBorder="1" applyAlignment="1">
      <alignment horizontal="center" wrapText="1"/>
    </xf>
    <xf numFmtId="0" fontId="0" fillId="4" borderId="43" xfId="0" applyFill="1" applyBorder="1" applyAlignment="1">
      <alignment horizontal="center" wrapText="1"/>
    </xf>
    <xf numFmtId="0" fontId="0" fillId="4" borderId="37" xfId="0" applyFill="1" applyBorder="1" applyAlignment="1">
      <alignment horizontal="center" wrapText="1"/>
    </xf>
    <xf numFmtId="0" fontId="0" fillId="4" borderId="12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38" xfId="0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3" fillId="0" borderId="94" xfId="0" applyFont="1" applyBorder="1" applyAlignment="1">
      <alignment horizontal="center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94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23" xfId="0" applyBorder="1" applyAlignment="1">
      <alignment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21" xfId="0" applyFont="1" applyBorder="1" applyAlignment="1">
      <alignment wrapText="1"/>
    </xf>
    <xf numFmtId="0" fontId="21" fillId="0" borderId="5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97" xfId="0" applyBorder="1" applyAlignment="1">
      <alignment wrapText="1"/>
    </xf>
    <xf numFmtId="0" fontId="16" fillId="0" borderId="58" xfId="0" applyFont="1" applyBorder="1" applyAlignment="1">
      <alignment horizontal="center" vertical="center" textRotation="90" wrapText="1"/>
    </xf>
    <xf numFmtId="0" fontId="13" fillId="2" borderId="33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6" fillId="0" borderId="32" xfId="0" applyFont="1" applyBorder="1" applyAlignment="1">
      <alignment wrapText="1"/>
    </xf>
    <xf numFmtId="0" fontId="16" fillId="0" borderId="109" xfId="0" applyFont="1" applyBorder="1" applyAlignment="1">
      <alignment wrapText="1"/>
    </xf>
    <xf numFmtId="0" fontId="16" fillId="0" borderId="124" xfId="0" applyFont="1" applyBorder="1" applyAlignment="1">
      <alignment horizontal="center" wrapText="1"/>
    </xf>
    <xf numFmtId="0" fontId="8" fillId="0" borderId="7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textRotation="90" wrapText="1"/>
    </xf>
    <xf numFmtId="0" fontId="13" fillId="0" borderId="125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0" fontId="16" fillId="0" borderId="126" xfId="0" applyFont="1" applyBorder="1" applyAlignment="1">
      <alignment wrapText="1"/>
    </xf>
    <xf numFmtId="0" fontId="16" fillId="0" borderId="122" xfId="0" applyFont="1" applyBorder="1" applyAlignment="1">
      <alignment horizontal="center" vertical="center" textRotation="90" wrapText="1"/>
    </xf>
    <xf numFmtId="0" fontId="0" fillId="0" borderId="24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78" xfId="0" applyBorder="1" applyAlignment="1">
      <alignment horizontal="center" wrapText="1"/>
    </xf>
    <xf numFmtId="0" fontId="8" fillId="0" borderId="33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 vertical="center"/>
    </xf>
    <xf numFmtId="0" fontId="17" fillId="0" borderId="127" xfId="0" applyFont="1" applyBorder="1" applyAlignment="1">
      <alignment wrapText="1"/>
    </xf>
    <xf numFmtId="0" fontId="18" fillId="0" borderId="86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2" borderId="40" xfId="0" applyFont="1" applyFill="1" applyBorder="1" applyAlignment="1">
      <alignment horizontal="center" wrapText="1"/>
    </xf>
    <xf numFmtId="0" fontId="18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3" fillId="4" borderId="15" xfId="0" applyFont="1" applyFill="1" applyBorder="1" applyAlignment="1">
      <alignment horizontal="center" wrapText="1"/>
    </xf>
    <xf numFmtId="0" fontId="3" fillId="0" borderId="87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85" xfId="0" applyFont="1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8" xfId="0" applyFont="1" applyBorder="1" applyAlignment="1">
      <alignment wrapText="1"/>
    </xf>
    <xf numFmtId="0" fontId="3" fillId="0" borderId="0" xfId="0" applyFont="1"/>
    <xf numFmtId="0" fontId="0" fillId="2" borderId="33" xfId="0" applyFill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28" xfId="0" applyBorder="1" applyAlignment="1">
      <alignment wrapText="1"/>
    </xf>
    <xf numFmtId="0" fontId="0" fillId="0" borderId="130" xfId="0" applyBorder="1" applyAlignment="1">
      <alignment horizontal="center" wrapText="1"/>
    </xf>
    <xf numFmtId="0" fontId="0" fillId="0" borderId="13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29" xfId="0" applyBorder="1" applyAlignment="1">
      <alignment wrapText="1"/>
    </xf>
    <xf numFmtId="0" fontId="0" fillId="0" borderId="132" xfId="0" applyBorder="1" applyAlignment="1">
      <alignment wrapText="1"/>
    </xf>
    <xf numFmtId="0" fontId="0" fillId="0" borderId="118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32" xfId="0" applyBorder="1" applyAlignment="1">
      <alignment horizontal="center" wrapText="1"/>
    </xf>
    <xf numFmtId="0" fontId="0" fillId="0" borderId="134" xfId="0" applyBorder="1" applyAlignment="1">
      <alignment wrapText="1"/>
    </xf>
    <xf numFmtId="0" fontId="0" fillId="0" borderId="81" xfId="0" applyBorder="1" applyAlignment="1">
      <alignment horizontal="center" vertical="center" wrapText="1"/>
    </xf>
    <xf numFmtId="0" fontId="16" fillId="0" borderId="94" xfId="0" applyFont="1" applyBorder="1" applyAlignment="1">
      <alignment horizontal="center" wrapText="1"/>
    </xf>
    <xf numFmtId="0" fontId="16" fillId="2" borderId="94" xfId="0" applyFont="1" applyFill="1" applyBorder="1" applyAlignment="1">
      <alignment horizontal="center" wrapText="1"/>
    </xf>
    <xf numFmtId="0" fontId="16" fillId="0" borderId="94" xfId="0" applyFont="1" applyBorder="1" applyAlignment="1">
      <alignment horizontal="center" vertical="center" wrapText="1"/>
    </xf>
    <xf numFmtId="0" fontId="16" fillId="2" borderId="94" xfId="0" applyFont="1" applyFill="1" applyBorder="1" applyAlignment="1">
      <alignment horizontal="center" vertical="center" wrapText="1"/>
    </xf>
    <xf numFmtId="0" fontId="16" fillId="0" borderId="133" xfId="0" applyFont="1" applyBorder="1" applyAlignment="1">
      <alignment horizontal="center" wrapText="1"/>
    </xf>
    <xf numFmtId="0" fontId="16" fillId="0" borderId="135" xfId="0" applyFont="1" applyBorder="1" applyAlignment="1">
      <alignment wrapText="1"/>
    </xf>
    <xf numFmtId="0" fontId="3" fillId="0" borderId="136" xfId="0" applyFont="1" applyBorder="1" applyAlignment="1">
      <alignment wrapText="1"/>
    </xf>
    <xf numFmtId="0" fontId="0" fillId="0" borderId="79" xfId="0" applyBorder="1" applyAlignment="1">
      <alignment wrapText="1"/>
    </xf>
    <xf numFmtId="0" fontId="0" fillId="0" borderId="124" xfId="0" applyBorder="1" applyAlignment="1">
      <alignment horizontal="center" vertical="center" wrapText="1"/>
    </xf>
    <xf numFmtId="0" fontId="0" fillId="0" borderId="135" xfId="0" applyBorder="1" applyAlignment="1">
      <alignment wrapText="1"/>
    </xf>
    <xf numFmtId="0" fontId="0" fillId="0" borderId="77" xfId="0" applyBorder="1" applyAlignment="1">
      <alignment wrapText="1"/>
    </xf>
    <xf numFmtId="0" fontId="0" fillId="4" borderId="138" xfId="0" applyFill="1" applyBorder="1" applyAlignment="1">
      <alignment horizontal="center" wrapText="1"/>
    </xf>
    <xf numFmtId="0" fontId="0" fillId="4" borderId="139" xfId="0" applyFill="1" applyBorder="1" applyAlignment="1">
      <alignment horizontal="center" wrapText="1"/>
    </xf>
    <xf numFmtId="0" fontId="0" fillId="4" borderId="140" xfId="0" applyFill="1" applyBorder="1" applyAlignment="1">
      <alignment horizontal="center" wrapText="1"/>
    </xf>
    <xf numFmtId="0" fontId="0" fillId="4" borderId="137" xfId="0" applyFill="1" applyBorder="1" applyAlignment="1">
      <alignment horizontal="center" wrapText="1"/>
    </xf>
    <xf numFmtId="0" fontId="25" fillId="0" borderId="93" xfId="0" applyFont="1" applyBorder="1" applyAlignment="1">
      <alignment horizontal="center" vertical="center" textRotation="90" wrapText="1"/>
    </xf>
    <xf numFmtId="0" fontId="26" fillId="0" borderId="55" xfId="0" applyFont="1" applyBorder="1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18" xfId="0" applyFont="1" applyBorder="1"/>
    <xf numFmtId="0" fontId="28" fillId="0" borderId="73" xfId="0" applyFont="1" applyBorder="1" applyAlignment="1">
      <alignment horizontal="center" wrapText="1"/>
    </xf>
    <xf numFmtId="0" fontId="26" fillId="0" borderId="110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94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27" fillId="0" borderId="57" xfId="0" applyFont="1" applyBorder="1"/>
    <xf numFmtId="0" fontId="25" fillId="0" borderId="10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wrapText="1"/>
    </xf>
    <xf numFmtId="0" fontId="16" fillId="7" borderId="54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16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8" fillId="0" borderId="45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1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0" borderId="3" xfId="0" applyFont="1" applyBorder="1" applyAlignment="1">
      <alignment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3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0" xfId="0"/>
    <xf numFmtId="0" fontId="16" fillId="0" borderId="104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24" fillId="6" borderId="107" xfId="0" applyFont="1" applyFill="1" applyBorder="1" applyAlignment="1">
      <alignment horizontal="center" vertical="center"/>
    </xf>
    <xf numFmtId="0" fontId="24" fillId="6" borderId="66" xfId="0" applyFont="1" applyFill="1" applyBorder="1" applyAlignment="1">
      <alignment horizontal="center" vertical="center"/>
    </xf>
    <xf numFmtId="0" fontId="24" fillId="6" borderId="105" xfId="0" applyFont="1" applyFill="1" applyBorder="1" applyAlignment="1">
      <alignment horizontal="center" vertical="center"/>
    </xf>
    <xf numFmtId="0" fontId="24" fillId="6" borderId="51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4" fillId="6" borderId="11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textRotation="90" wrapText="1"/>
    </xf>
    <xf numFmtId="0" fontId="16" fillId="7" borderId="21" xfId="0" applyFont="1" applyFill="1" applyBorder="1" applyAlignment="1">
      <alignment horizontal="center" vertical="center" textRotation="90" wrapText="1"/>
    </xf>
    <xf numFmtId="0" fontId="16" fillId="7" borderId="20" xfId="0" applyFont="1" applyFill="1" applyBorder="1" applyAlignment="1">
      <alignment horizontal="center" wrapText="1"/>
    </xf>
    <xf numFmtId="0" fontId="16" fillId="7" borderId="18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64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wrapText="1"/>
    </xf>
    <xf numFmtId="0" fontId="16" fillId="7" borderId="43" xfId="0" applyFont="1" applyFill="1" applyBorder="1" applyAlignment="1">
      <alignment wrapText="1"/>
    </xf>
    <xf numFmtId="0" fontId="0" fillId="7" borderId="43" xfId="0" applyFill="1" applyBorder="1" applyAlignment="1">
      <alignment horizontal="center" wrapText="1"/>
    </xf>
    <xf numFmtId="0" fontId="0" fillId="7" borderId="51" xfId="0" applyFill="1" applyBorder="1" applyAlignment="1">
      <alignment wrapText="1"/>
    </xf>
    <xf numFmtId="0" fontId="0" fillId="7" borderId="53" xfId="0" applyFill="1" applyBorder="1" applyAlignment="1">
      <alignment horizontal="center" wrapText="1"/>
    </xf>
    <xf numFmtId="0" fontId="0" fillId="7" borderId="59" xfId="0" applyFill="1" applyBorder="1" applyAlignment="1">
      <alignment wrapText="1"/>
    </xf>
    <xf numFmtId="0" fontId="0" fillId="7" borderId="29" xfId="0" applyFill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wrapText="1"/>
    </xf>
    <xf numFmtId="0" fontId="0" fillId="7" borderId="18" xfId="0" applyFill="1" applyBorder="1" applyAlignment="1">
      <alignment wrapText="1"/>
    </xf>
    <xf numFmtId="0" fontId="0" fillId="7" borderId="53" xfId="0" applyFill="1" applyBorder="1" applyAlignment="1">
      <alignment wrapText="1"/>
    </xf>
    <xf numFmtId="0" fontId="0" fillId="7" borderId="0" xfId="0" applyFill="1" applyAlignment="1">
      <alignment horizontal="left" vertical="center"/>
    </xf>
    <xf numFmtId="0" fontId="0" fillId="7" borderId="0" xfId="0" applyFill="1"/>
    <xf numFmtId="0" fontId="0" fillId="7" borderId="33" xfId="0" applyFill="1" applyBorder="1"/>
    <xf numFmtId="0" fontId="16" fillId="7" borderId="20" xfId="0" applyFont="1" applyFill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0" fontId="16" fillId="7" borderId="52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16" fillId="7" borderId="52" xfId="0" applyFont="1" applyFill="1" applyBorder="1" applyAlignment="1">
      <alignment horizontal="center" wrapText="1"/>
    </xf>
    <xf numFmtId="0" fontId="16" fillId="7" borderId="33" xfId="0" applyFont="1" applyFill="1" applyBorder="1" applyAlignment="1">
      <alignment horizontal="center" wrapText="1"/>
    </xf>
    <xf numFmtId="0" fontId="8" fillId="7" borderId="20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95</xdr:row>
      <xdr:rowOff>0</xdr:rowOff>
    </xdr:from>
    <xdr:to>
      <xdr:col>23</xdr:col>
      <xdr:colOff>145254</xdr:colOff>
      <xdr:row>97</xdr:row>
      <xdr:rowOff>26194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19E7A78-71AA-4FB5-8B91-6561154314B6}"/>
            </a:ext>
          </a:extLst>
        </xdr:cNvPr>
        <xdr:cNvSpPr txBox="1"/>
      </xdr:nvSpPr>
      <xdr:spPr>
        <a:xfrm>
          <a:off x="678656" y="25217438"/>
          <a:ext cx="6896098" cy="383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rstudrzeszow-my.sharepoint.com/Users/RAFA~1/AppData/Local/Temp/Kopia_Kopia_plany_studiow_rok_akademicki_2021_22_niestacjonarne_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ROK I "/>
      <sheetName val=" ROK II "/>
      <sheetName val=" ROK III"/>
      <sheetName val=" ROK IV"/>
      <sheetName val="ROK V"/>
    </sheetNames>
    <sheetDataSet>
      <sheetData sheetId="0">
        <row r="24">
          <cell r="C24" t="str">
            <v>Chemia ogólna i nieorganiczna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9"/>
  <sheetViews>
    <sheetView tabSelected="1" topLeftCell="G34" zoomScale="85" zoomScaleNormal="85" workbookViewId="0">
      <selection activeCell="O49" sqref="O49"/>
    </sheetView>
  </sheetViews>
  <sheetFormatPr defaultColWidth="8.88671875" defaultRowHeight="14.4" x14ac:dyDescent="0.3"/>
  <cols>
    <col min="1" max="1" width="4.109375" customWidth="1"/>
    <col min="2" max="2" width="6.109375" customWidth="1"/>
    <col min="3" max="3" width="36" customWidth="1"/>
    <col min="4" max="4" width="4.44140625" customWidth="1"/>
    <col min="5" max="5" width="4.109375" style="339" customWidth="1"/>
    <col min="6" max="6" width="9.109375" bestFit="1" customWidth="1"/>
    <col min="7" max="10" width="9.109375" customWidth="1"/>
    <col min="11" max="11" width="6.109375" customWidth="1"/>
    <col min="12" max="12" width="8.33203125" customWidth="1"/>
    <col min="13" max="13" width="9.109375" bestFit="1" customWidth="1"/>
    <col min="14" max="14" width="4.6640625" customWidth="1"/>
    <col min="15" max="15" width="4.5546875" customWidth="1"/>
    <col min="16" max="16" width="4.6640625" style="252" customWidth="1"/>
    <col min="17" max="17" width="5.88671875" style="252" customWidth="1"/>
    <col min="18" max="18" width="4.44140625" customWidth="1"/>
    <col min="19" max="19" width="5.6640625" customWidth="1"/>
    <col min="20" max="22" width="5.33203125" customWidth="1"/>
    <col min="23" max="23" width="3.6640625" customWidth="1"/>
    <col min="24" max="24" width="6.33203125" customWidth="1"/>
    <col min="25" max="25" width="5.33203125" customWidth="1"/>
    <col min="26" max="28" width="4.33203125" customWidth="1"/>
    <col min="29" max="29" width="4.44140625" customWidth="1"/>
    <col min="30" max="30" width="5" customWidth="1"/>
    <col min="31" max="31" width="4.44140625" customWidth="1"/>
    <col min="32" max="33" width="4.88671875" customWidth="1"/>
    <col min="34" max="34" width="3.6640625" customWidth="1"/>
    <col min="35" max="35" width="5.109375" customWidth="1"/>
    <col min="36" max="36" width="5" customWidth="1"/>
    <col min="37" max="38" width="5.33203125" customWidth="1"/>
    <col min="39" max="39" width="3.6640625" customWidth="1"/>
    <col min="40" max="41" width="4.88671875" customWidth="1"/>
    <col min="42" max="42" width="4.88671875" style="477" customWidth="1"/>
    <col min="43" max="44" width="3.6640625" customWidth="1"/>
    <col min="45" max="45" width="4.33203125" customWidth="1"/>
    <col min="46" max="46" width="4.44140625" customWidth="1"/>
    <col min="47" max="47" width="4.33203125" customWidth="1"/>
    <col min="48" max="48" width="3.6640625" customWidth="1"/>
    <col min="49" max="49" width="5.109375" customWidth="1"/>
    <col min="50" max="50" width="5.33203125" customWidth="1"/>
    <col min="51" max="51" width="4.6640625" customWidth="1"/>
    <col min="52" max="52" width="3.6640625" customWidth="1"/>
    <col min="53" max="53" width="4.6640625" customWidth="1"/>
    <col min="54" max="54" width="4.33203125" customWidth="1"/>
    <col min="55" max="55" width="5.6640625" customWidth="1"/>
    <col min="56" max="56" width="3.6640625" customWidth="1"/>
    <col min="57" max="57" width="4.33203125" customWidth="1"/>
    <col min="58" max="59" width="5.109375" customWidth="1"/>
    <col min="60" max="60" width="3.6640625" customWidth="1"/>
    <col min="61" max="62" width="4.33203125" customWidth="1"/>
    <col min="63" max="63" width="5" customWidth="1"/>
    <col min="64" max="64" width="3.6640625" style="78" customWidth="1"/>
    <col min="65" max="65" width="8.88671875" style="188"/>
  </cols>
  <sheetData>
    <row r="1" spans="1:65" ht="15" thickBot="1" x14ac:dyDescent="0.35">
      <c r="A1" s="392" t="s">
        <v>25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</row>
    <row r="2" spans="1:65" ht="18.600000000000001" thickTop="1" x14ac:dyDescent="0.35">
      <c r="A2" s="419" t="s">
        <v>24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</row>
    <row r="3" spans="1:65" x14ac:dyDescent="0.3">
      <c r="A3" s="422" t="s">
        <v>66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</row>
    <row r="4" spans="1:65" x14ac:dyDescent="0.3">
      <c r="A4" s="422" t="s">
        <v>29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</row>
    <row r="5" spans="1:65" x14ac:dyDescent="0.3">
      <c r="A5" s="422" t="s">
        <v>67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</row>
    <row r="6" spans="1:65" x14ac:dyDescent="0.3">
      <c r="A6" s="422" t="s">
        <v>68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</row>
    <row r="7" spans="1:65" x14ac:dyDescent="0.3">
      <c r="A7" s="393" t="s">
        <v>182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</row>
    <row r="8" spans="1:65" ht="15" thickBot="1" x14ac:dyDescent="0.35">
      <c r="A8" s="396"/>
      <c r="B8" s="397"/>
      <c r="C8" s="397"/>
      <c r="D8" s="397"/>
      <c r="E8" s="397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</row>
    <row r="9" spans="1:65" ht="15.75" customHeight="1" thickTop="1" x14ac:dyDescent="0.3">
      <c r="A9" s="400" t="s">
        <v>17</v>
      </c>
      <c r="B9" s="406" t="s">
        <v>0</v>
      </c>
      <c r="C9" s="400" t="s">
        <v>1</v>
      </c>
      <c r="D9" s="406" t="s">
        <v>48</v>
      </c>
      <c r="E9" s="403" t="s">
        <v>2</v>
      </c>
      <c r="F9" s="441" t="s">
        <v>16</v>
      </c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3"/>
      <c r="R9" s="408" t="s">
        <v>3</v>
      </c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9"/>
      <c r="AD9" s="412" t="s">
        <v>10</v>
      </c>
      <c r="AE9" s="408"/>
      <c r="AF9" s="408"/>
      <c r="AG9" s="408"/>
      <c r="AH9" s="408"/>
      <c r="AI9" s="408"/>
      <c r="AJ9" s="408"/>
      <c r="AK9" s="408"/>
      <c r="AL9" s="408"/>
      <c r="AM9" s="409"/>
      <c r="AN9" s="412" t="s">
        <v>13</v>
      </c>
      <c r="AO9" s="408"/>
      <c r="AP9" s="408"/>
      <c r="AQ9" s="408"/>
      <c r="AR9" s="408"/>
      <c r="AS9" s="408"/>
      <c r="AT9" s="408"/>
      <c r="AU9" s="408"/>
      <c r="AV9" s="409"/>
      <c r="AW9" s="412" t="s">
        <v>18</v>
      </c>
      <c r="AX9" s="408"/>
      <c r="AY9" s="408"/>
      <c r="AZ9" s="408"/>
      <c r="BA9" s="408"/>
      <c r="BB9" s="408"/>
      <c r="BC9" s="408"/>
      <c r="BD9" s="409"/>
      <c r="BE9" s="412" t="s">
        <v>19</v>
      </c>
      <c r="BF9" s="408"/>
      <c r="BG9" s="408"/>
      <c r="BH9" s="408"/>
      <c r="BI9" s="408"/>
      <c r="BJ9" s="408"/>
      <c r="BK9" s="408"/>
      <c r="BL9" s="409"/>
    </row>
    <row r="10" spans="1:65" ht="15.75" customHeight="1" thickBot="1" x14ac:dyDescent="0.35">
      <c r="A10" s="401"/>
      <c r="B10" s="407"/>
      <c r="C10" s="401"/>
      <c r="D10" s="407"/>
      <c r="E10" s="404"/>
      <c r="F10" s="444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6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1"/>
      <c r="AD10" s="413"/>
      <c r="AE10" s="410"/>
      <c r="AF10" s="410"/>
      <c r="AG10" s="410"/>
      <c r="AH10" s="410"/>
      <c r="AI10" s="410"/>
      <c r="AJ10" s="410"/>
      <c r="AK10" s="410"/>
      <c r="AL10" s="410"/>
      <c r="AM10" s="411"/>
      <c r="AN10" s="413"/>
      <c r="AO10" s="410"/>
      <c r="AP10" s="410"/>
      <c r="AQ10" s="410"/>
      <c r="AR10" s="410"/>
      <c r="AS10" s="410"/>
      <c r="AT10" s="410"/>
      <c r="AU10" s="410"/>
      <c r="AV10" s="411"/>
      <c r="AW10" s="413"/>
      <c r="AX10" s="410"/>
      <c r="AY10" s="410"/>
      <c r="AZ10" s="410"/>
      <c r="BA10" s="410"/>
      <c r="BB10" s="410"/>
      <c r="BC10" s="410"/>
      <c r="BD10" s="411"/>
      <c r="BE10" s="413"/>
      <c r="BF10" s="410"/>
      <c r="BG10" s="410"/>
      <c r="BH10" s="410"/>
      <c r="BI10" s="410"/>
      <c r="BJ10" s="410"/>
      <c r="BK10" s="410"/>
      <c r="BL10" s="411"/>
    </row>
    <row r="11" spans="1:65" ht="15.75" customHeight="1" thickTop="1" x14ac:dyDescent="0.3">
      <c r="A11" s="401"/>
      <c r="B11" s="407"/>
      <c r="C11" s="401"/>
      <c r="D11" s="407"/>
      <c r="E11" s="404"/>
      <c r="F11" s="453"/>
      <c r="G11" s="454"/>
      <c r="H11" s="447" t="s">
        <v>189</v>
      </c>
      <c r="I11" s="448"/>
      <c r="J11" s="449"/>
      <c r="K11" s="441"/>
      <c r="L11" s="442"/>
      <c r="M11" s="442"/>
      <c r="N11" s="442"/>
      <c r="O11" s="442"/>
      <c r="P11" s="442"/>
      <c r="Q11" s="443"/>
      <c r="R11" s="412" t="s">
        <v>7</v>
      </c>
      <c r="S11" s="408"/>
      <c r="T11" s="408"/>
      <c r="U11" s="408"/>
      <c r="V11" s="408"/>
      <c r="W11" s="409"/>
      <c r="X11" s="408" t="s">
        <v>9</v>
      </c>
      <c r="Y11" s="408"/>
      <c r="Z11" s="408"/>
      <c r="AA11" s="408"/>
      <c r="AB11" s="408"/>
      <c r="AC11" s="409"/>
      <c r="AD11" s="412" t="s">
        <v>11</v>
      </c>
      <c r="AE11" s="408"/>
      <c r="AF11" s="408"/>
      <c r="AG11" s="408"/>
      <c r="AH11" s="409"/>
      <c r="AI11" s="408" t="s">
        <v>12</v>
      </c>
      <c r="AJ11" s="408"/>
      <c r="AK11" s="408"/>
      <c r="AL11" s="408"/>
      <c r="AM11" s="409"/>
      <c r="AN11" s="412" t="s">
        <v>14</v>
      </c>
      <c r="AO11" s="408"/>
      <c r="AP11" s="408"/>
      <c r="AQ11" s="408"/>
      <c r="AR11" s="409"/>
      <c r="AS11" s="408" t="s">
        <v>15</v>
      </c>
      <c r="AT11" s="408"/>
      <c r="AU11" s="408"/>
      <c r="AV11" s="409"/>
      <c r="AW11" s="412" t="s">
        <v>20</v>
      </c>
      <c r="AX11" s="408"/>
      <c r="AY11" s="408"/>
      <c r="AZ11" s="409"/>
      <c r="BA11" s="408" t="s">
        <v>21</v>
      </c>
      <c r="BB11" s="408"/>
      <c r="BC11" s="408"/>
      <c r="BD11" s="409"/>
      <c r="BE11" s="412" t="s">
        <v>22</v>
      </c>
      <c r="BF11" s="408"/>
      <c r="BG11" s="408"/>
      <c r="BH11" s="409"/>
      <c r="BI11" s="408" t="s">
        <v>23</v>
      </c>
      <c r="BJ11" s="408"/>
      <c r="BK11" s="408"/>
      <c r="BL11" s="409"/>
    </row>
    <row r="12" spans="1:65" ht="15.75" customHeight="1" thickBot="1" x14ac:dyDescent="0.35">
      <c r="A12" s="401"/>
      <c r="B12" s="407"/>
      <c r="C12" s="401"/>
      <c r="D12" s="407"/>
      <c r="E12" s="404"/>
      <c r="F12" s="453"/>
      <c r="G12" s="454"/>
      <c r="H12" s="450"/>
      <c r="I12" s="451"/>
      <c r="J12" s="452"/>
      <c r="K12" s="455"/>
      <c r="L12" s="454"/>
      <c r="M12" s="454"/>
      <c r="N12" s="454"/>
      <c r="O12" s="454"/>
      <c r="P12" s="454"/>
      <c r="Q12" s="456"/>
      <c r="R12" s="414"/>
      <c r="S12" s="415"/>
      <c r="T12" s="415"/>
      <c r="U12" s="415"/>
      <c r="V12" s="415"/>
      <c r="W12" s="416"/>
      <c r="X12" s="417"/>
      <c r="Y12" s="417"/>
      <c r="Z12" s="417"/>
      <c r="AA12" s="417"/>
      <c r="AB12" s="417"/>
      <c r="AC12" s="418"/>
      <c r="AD12" s="430"/>
      <c r="AE12" s="417"/>
      <c r="AF12" s="417"/>
      <c r="AG12" s="417"/>
      <c r="AH12" s="418"/>
      <c r="AI12" s="417"/>
      <c r="AJ12" s="417"/>
      <c r="AK12" s="417"/>
      <c r="AL12" s="417"/>
      <c r="AM12" s="418"/>
      <c r="AN12" s="414"/>
      <c r="AO12" s="415"/>
      <c r="AP12" s="415"/>
      <c r="AQ12" s="415"/>
      <c r="AR12" s="416"/>
      <c r="AS12" s="417"/>
      <c r="AT12" s="417"/>
      <c r="AU12" s="417"/>
      <c r="AV12" s="418"/>
      <c r="AW12" s="414"/>
      <c r="AX12" s="415"/>
      <c r="AY12" s="415"/>
      <c r="AZ12" s="416"/>
      <c r="BA12" s="417"/>
      <c r="BB12" s="417"/>
      <c r="BC12" s="417"/>
      <c r="BD12" s="418"/>
      <c r="BE12" s="414"/>
      <c r="BF12" s="415"/>
      <c r="BG12" s="415"/>
      <c r="BH12" s="416"/>
      <c r="BI12" s="417"/>
      <c r="BJ12" s="417"/>
      <c r="BK12" s="417"/>
      <c r="BL12" s="418"/>
    </row>
    <row r="13" spans="1:65" ht="149.4" thickTop="1" thickBot="1" x14ac:dyDescent="0.35">
      <c r="A13" s="402"/>
      <c r="B13" s="407"/>
      <c r="C13" s="401"/>
      <c r="D13" s="407"/>
      <c r="E13" s="405"/>
      <c r="F13" s="52" t="s">
        <v>4</v>
      </c>
      <c r="G13" s="52" t="s">
        <v>184</v>
      </c>
      <c r="H13" s="236" t="s">
        <v>180</v>
      </c>
      <c r="I13" s="236" t="s">
        <v>181</v>
      </c>
      <c r="J13" s="236" t="s">
        <v>8</v>
      </c>
      <c r="K13" s="52" t="s">
        <v>5</v>
      </c>
      <c r="L13" s="52" t="s">
        <v>50</v>
      </c>
      <c r="M13" s="52" t="s">
        <v>30</v>
      </c>
      <c r="N13" s="52" t="s">
        <v>6</v>
      </c>
      <c r="O13" s="52" t="s">
        <v>47</v>
      </c>
      <c r="P13" s="267" t="s">
        <v>186</v>
      </c>
      <c r="Q13" s="267" t="s">
        <v>187</v>
      </c>
      <c r="R13" s="52" t="s">
        <v>5</v>
      </c>
      <c r="S13" s="52" t="s">
        <v>134</v>
      </c>
      <c r="T13" s="52" t="s">
        <v>47</v>
      </c>
      <c r="U13" s="267" t="s">
        <v>186</v>
      </c>
      <c r="V13" s="267" t="s">
        <v>187</v>
      </c>
      <c r="W13" s="52" t="s">
        <v>8</v>
      </c>
      <c r="X13" s="52" t="s">
        <v>5</v>
      </c>
      <c r="Y13" s="52" t="s">
        <v>51</v>
      </c>
      <c r="Z13" s="52" t="s">
        <v>47</v>
      </c>
      <c r="AA13" s="267" t="s">
        <v>186</v>
      </c>
      <c r="AB13" s="267" t="s">
        <v>187</v>
      </c>
      <c r="AC13" s="52" t="s">
        <v>8</v>
      </c>
      <c r="AD13" s="52" t="s">
        <v>5</v>
      </c>
      <c r="AE13" s="52" t="s">
        <v>134</v>
      </c>
      <c r="AF13" s="52" t="s">
        <v>47</v>
      </c>
      <c r="AG13" s="267" t="s">
        <v>186</v>
      </c>
      <c r="AH13" s="52" t="s">
        <v>8</v>
      </c>
      <c r="AI13" s="297" t="s">
        <v>5</v>
      </c>
      <c r="AJ13" s="52" t="s">
        <v>134</v>
      </c>
      <c r="AK13" s="52" t="s">
        <v>47</v>
      </c>
      <c r="AL13" s="267" t="s">
        <v>186</v>
      </c>
      <c r="AM13" s="52" t="s">
        <v>8</v>
      </c>
      <c r="AN13" s="52" t="s">
        <v>5</v>
      </c>
      <c r="AO13" s="52" t="s">
        <v>134</v>
      </c>
      <c r="AP13" s="457" t="s">
        <v>30</v>
      </c>
      <c r="AQ13" s="52" t="s">
        <v>47</v>
      </c>
      <c r="AR13" s="52" t="s">
        <v>8</v>
      </c>
      <c r="AS13" s="52" t="s">
        <v>5</v>
      </c>
      <c r="AT13" s="52" t="s">
        <v>134</v>
      </c>
      <c r="AU13" s="52" t="s">
        <v>47</v>
      </c>
      <c r="AV13" s="52" t="s">
        <v>8</v>
      </c>
      <c r="AW13" s="52" t="s">
        <v>5</v>
      </c>
      <c r="AX13" s="52" t="s">
        <v>134</v>
      </c>
      <c r="AY13" s="52" t="s">
        <v>47</v>
      </c>
      <c r="AZ13" s="52" t="s">
        <v>8</v>
      </c>
      <c r="BA13" s="52" t="s">
        <v>5</v>
      </c>
      <c r="BB13" s="52" t="s">
        <v>134</v>
      </c>
      <c r="BC13" s="52" t="s">
        <v>47</v>
      </c>
      <c r="BD13" s="52" t="s">
        <v>8</v>
      </c>
      <c r="BE13" s="52" t="s">
        <v>5</v>
      </c>
      <c r="BF13" s="52" t="s">
        <v>134</v>
      </c>
      <c r="BG13" s="52" t="s">
        <v>47</v>
      </c>
      <c r="BH13" s="52" t="s">
        <v>8</v>
      </c>
      <c r="BI13" s="52" t="s">
        <v>5</v>
      </c>
      <c r="BJ13" s="52" t="s">
        <v>134</v>
      </c>
      <c r="BK13" s="52" t="s">
        <v>47</v>
      </c>
      <c r="BL13" s="52" t="s">
        <v>8</v>
      </c>
      <c r="BM13" s="226" t="s">
        <v>176</v>
      </c>
    </row>
    <row r="14" spans="1:65" ht="15.6" thickTop="1" thickBot="1" x14ac:dyDescent="0.35">
      <c r="A14" s="232">
        <v>1</v>
      </c>
      <c r="B14" s="52"/>
      <c r="C14" s="387" t="s">
        <v>183</v>
      </c>
      <c r="D14" s="369"/>
      <c r="E14" s="370" t="s">
        <v>32</v>
      </c>
      <c r="F14" s="371">
        <f>SUM(K14:Q14)</f>
        <v>60</v>
      </c>
      <c r="G14" s="371">
        <v>0</v>
      </c>
      <c r="H14" s="372"/>
      <c r="I14" s="373"/>
      <c r="J14" s="373"/>
      <c r="K14" s="374">
        <v>0</v>
      </c>
      <c r="L14" s="375">
        <v>0</v>
      </c>
      <c r="M14" s="375">
        <v>0</v>
      </c>
      <c r="N14" s="375">
        <v>0</v>
      </c>
      <c r="O14" s="376">
        <v>0</v>
      </c>
      <c r="P14" s="374">
        <v>0</v>
      </c>
      <c r="Q14" s="377">
        <v>60</v>
      </c>
      <c r="R14" s="89">
        <v>0</v>
      </c>
      <c r="S14" s="90">
        <v>0</v>
      </c>
      <c r="T14" s="90">
        <v>0</v>
      </c>
      <c r="U14" s="90">
        <v>0</v>
      </c>
      <c r="V14" s="90">
        <v>30</v>
      </c>
      <c r="W14" s="318">
        <v>0</v>
      </c>
      <c r="X14" s="89">
        <v>0</v>
      </c>
      <c r="Y14" s="90">
        <v>0</v>
      </c>
      <c r="Z14" s="290">
        <v>0</v>
      </c>
      <c r="AA14" s="290"/>
      <c r="AB14" s="290">
        <v>30</v>
      </c>
      <c r="AC14" s="291">
        <v>0</v>
      </c>
      <c r="AD14" s="292"/>
      <c r="AE14" s="266"/>
      <c r="AF14" s="266"/>
      <c r="AG14" s="266"/>
      <c r="AH14" s="302"/>
      <c r="AI14" s="292"/>
      <c r="AJ14" s="266"/>
      <c r="AK14" s="266"/>
      <c r="AL14" s="266"/>
      <c r="AM14" s="293"/>
      <c r="AN14" s="271"/>
      <c r="AO14" s="265"/>
      <c r="AP14" s="458"/>
      <c r="AQ14" s="266"/>
      <c r="AR14" s="309"/>
      <c r="AS14" s="271"/>
      <c r="AT14" s="265"/>
      <c r="AU14" s="265"/>
      <c r="AV14" s="226"/>
      <c r="AW14" s="264"/>
      <c r="AX14" s="265"/>
      <c r="AY14" s="265"/>
      <c r="AZ14" s="313"/>
      <c r="BA14" s="271"/>
      <c r="BB14" s="265"/>
      <c r="BC14" s="265"/>
      <c r="BD14" s="233"/>
      <c r="BE14" s="264"/>
      <c r="BF14" s="265"/>
      <c r="BG14" s="265"/>
      <c r="BH14" s="313"/>
      <c r="BI14" s="271"/>
      <c r="BJ14" s="265"/>
      <c r="BK14" s="265"/>
      <c r="BL14" s="233"/>
      <c r="BM14" s="226"/>
    </row>
    <row r="15" spans="1:65" ht="15.6" thickTop="1" thickBot="1" x14ac:dyDescent="0.35">
      <c r="A15" s="98">
        <v>2</v>
      </c>
      <c r="B15" s="240" t="s">
        <v>65</v>
      </c>
      <c r="C15" s="388" t="s">
        <v>179</v>
      </c>
      <c r="D15" s="378" t="s">
        <v>55</v>
      </c>
      <c r="E15" s="379" t="s">
        <v>33</v>
      </c>
      <c r="F15" s="380">
        <f>SUM(K15:Q15)</f>
        <v>120</v>
      </c>
      <c r="G15" s="381">
        <f t="shared" ref="G15:G32" si="0">SUM(W15+AC15+AH15+AM15)</f>
        <v>7</v>
      </c>
      <c r="H15" s="382"/>
      <c r="I15" s="383"/>
      <c r="J15" s="383"/>
      <c r="K15" s="383">
        <f t="shared" ref="K15:K32" si="1">SUM(R15+X15)</f>
        <v>0</v>
      </c>
      <c r="L15" s="384">
        <f t="shared" ref="L15:L32" si="2">SUM(S15+Y15)</f>
        <v>0</v>
      </c>
      <c r="M15" s="384">
        <v>0</v>
      </c>
      <c r="N15" s="383">
        <v>0</v>
      </c>
      <c r="O15" s="385">
        <v>0</v>
      </c>
      <c r="P15" s="383">
        <v>120</v>
      </c>
      <c r="Q15" s="386">
        <v>0</v>
      </c>
      <c r="R15" s="127">
        <v>0</v>
      </c>
      <c r="S15" s="91">
        <v>0</v>
      </c>
      <c r="T15" s="91">
        <v>0</v>
      </c>
      <c r="U15" s="91">
        <v>30</v>
      </c>
      <c r="V15" s="91"/>
      <c r="W15" s="99">
        <v>1</v>
      </c>
      <c r="X15" s="143">
        <v>0</v>
      </c>
      <c r="Y15" s="142">
        <v>0</v>
      </c>
      <c r="Z15" s="142">
        <v>0</v>
      </c>
      <c r="AA15" s="142">
        <v>30</v>
      </c>
      <c r="AB15" s="142"/>
      <c r="AC15" s="279">
        <v>2</v>
      </c>
      <c r="AD15" s="127">
        <v>0</v>
      </c>
      <c r="AE15" s="91">
        <v>0</v>
      </c>
      <c r="AF15" s="91">
        <v>0</v>
      </c>
      <c r="AG15" s="91">
        <v>30</v>
      </c>
      <c r="AH15" s="99">
        <v>2</v>
      </c>
      <c r="AI15" s="127">
        <v>0</v>
      </c>
      <c r="AJ15" s="91">
        <v>0</v>
      </c>
      <c r="AK15" s="91">
        <v>0</v>
      </c>
      <c r="AL15" s="91">
        <v>30</v>
      </c>
      <c r="AM15" s="115">
        <v>2</v>
      </c>
      <c r="AN15" s="110"/>
      <c r="AO15" s="53"/>
      <c r="AP15" s="459"/>
      <c r="AQ15" s="110"/>
      <c r="AR15" s="97"/>
      <c r="AS15" s="110"/>
      <c r="AT15" s="53"/>
      <c r="AU15" s="53"/>
      <c r="AV15" s="235"/>
      <c r="AW15" s="95"/>
      <c r="AX15" s="53"/>
      <c r="AY15" s="53"/>
      <c r="AZ15" s="97"/>
      <c r="BA15" s="110"/>
      <c r="BB15" s="53"/>
      <c r="BC15" s="53"/>
      <c r="BD15" s="234"/>
      <c r="BE15" s="95"/>
      <c r="BF15" s="53"/>
      <c r="BG15" s="53"/>
      <c r="BH15" s="97"/>
      <c r="BI15" s="110"/>
      <c r="BJ15" s="53"/>
      <c r="BK15" s="53"/>
      <c r="BL15" s="97"/>
    </row>
    <row r="16" spans="1:65" x14ac:dyDescent="0.3">
      <c r="A16" s="242">
        <v>3</v>
      </c>
      <c r="B16" s="241" t="s">
        <v>34</v>
      </c>
      <c r="C16" s="239" t="s">
        <v>31</v>
      </c>
      <c r="D16" s="102" t="s">
        <v>34</v>
      </c>
      <c r="E16" s="325" t="s">
        <v>33</v>
      </c>
      <c r="F16" s="86">
        <f t="shared" ref="F16:F35" si="3">SUM(K16:O16)</f>
        <v>75</v>
      </c>
      <c r="G16" s="354">
        <f t="shared" si="0"/>
        <v>5</v>
      </c>
      <c r="H16" s="110"/>
      <c r="I16" s="53"/>
      <c r="J16" s="53"/>
      <c r="K16" s="87">
        <f t="shared" si="1"/>
        <v>30</v>
      </c>
      <c r="L16" s="88">
        <f t="shared" si="2"/>
        <v>30</v>
      </c>
      <c r="M16" s="88">
        <v>0</v>
      </c>
      <c r="N16" s="87">
        <v>0</v>
      </c>
      <c r="O16" s="94">
        <f t="shared" ref="O16:O32" si="4">SUM(T16+Z16+AF16+AK16)</f>
        <v>15</v>
      </c>
      <c r="P16" s="53"/>
      <c r="Q16" s="256"/>
      <c r="R16" s="89">
        <v>30</v>
      </c>
      <c r="S16" s="90">
        <v>30</v>
      </c>
      <c r="T16" s="90">
        <v>15</v>
      </c>
      <c r="U16" s="270"/>
      <c r="V16" s="270"/>
      <c r="W16" s="319">
        <v>5</v>
      </c>
      <c r="X16" s="89">
        <v>0</v>
      </c>
      <c r="Y16" s="90">
        <v>0</v>
      </c>
      <c r="Z16" s="91">
        <v>0</v>
      </c>
      <c r="AA16" s="129"/>
      <c r="AB16" s="129"/>
      <c r="AC16" s="99">
        <v>0</v>
      </c>
      <c r="AD16" s="93"/>
      <c r="AE16" s="87"/>
      <c r="AF16" s="87"/>
      <c r="AG16" s="94"/>
      <c r="AH16" s="92"/>
      <c r="AI16" s="86"/>
      <c r="AJ16" s="87"/>
      <c r="AK16" s="87"/>
      <c r="AL16" s="94"/>
      <c r="AM16" s="94"/>
      <c r="AN16" s="95"/>
      <c r="AO16" s="53"/>
      <c r="AP16" s="460"/>
      <c r="AQ16" s="53"/>
      <c r="AR16" s="97"/>
      <c r="AS16" s="110"/>
      <c r="AT16" s="53"/>
      <c r="AU16" s="53"/>
      <c r="AV16" s="96"/>
      <c r="AW16" s="95"/>
      <c r="AX16" s="53"/>
      <c r="AY16" s="53"/>
      <c r="AZ16" s="97"/>
      <c r="BA16" s="110"/>
      <c r="BB16" s="53"/>
      <c r="BC16" s="53"/>
      <c r="BD16" s="96"/>
      <c r="BE16" s="93"/>
      <c r="BF16" s="87"/>
      <c r="BG16" s="87"/>
      <c r="BH16" s="92"/>
      <c r="BI16" s="110"/>
      <c r="BJ16" s="87"/>
      <c r="BK16" s="87"/>
      <c r="BL16" s="92"/>
    </row>
    <row r="17" spans="1:65" x14ac:dyDescent="0.3">
      <c r="A17" s="100">
        <v>4</v>
      </c>
      <c r="B17" s="101" t="s">
        <v>120</v>
      </c>
      <c r="C17" s="102" t="s">
        <v>71</v>
      </c>
      <c r="D17" s="103" t="s">
        <v>34</v>
      </c>
      <c r="E17" s="326" t="s">
        <v>33</v>
      </c>
      <c r="F17" s="86">
        <f t="shared" si="3"/>
        <v>60</v>
      </c>
      <c r="G17" s="354">
        <f t="shared" si="0"/>
        <v>5</v>
      </c>
      <c r="H17" s="110"/>
      <c r="I17" s="53"/>
      <c r="J17" s="53"/>
      <c r="K17" s="87">
        <f t="shared" si="1"/>
        <v>30</v>
      </c>
      <c r="L17" s="88">
        <f t="shared" si="2"/>
        <v>30</v>
      </c>
      <c r="M17" s="88">
        <v>0</v>
      </c>
      <c r="N17" s="87">
        <v>0</v>
      </c>
      <c r="O17" s="94">
        <f t="shared" si="4"/>
        <v>0</v>
      </c>
      <c r="P17" s="53"/>
      <c r="Q17" s="256"/>
      <c r="R17" s="104">
        <v>0</v>
      </c>
      <c r="S17" s="105">
        <v>0</v>
      </c>
      <c r="T17" s="105">
        <v>0</v>
      </c>
      <c r="U17" s="117"/>
      <c r="V17" s="117"/>
      <c r="W17" s="99">
        <v>0</v>
      </c>
      <c r="X17" s="104">
        <v>30</v>
      </c>
      <c r="Y17" s="105">
        <v>30</v>
      </c>
      <c r="Z17" s="105"/>
      <c r="AA17" s="117"/>
      <c r="AB17" s="117"/>
      <c r="AC17" s="106">
        <v>5</v>
      </c>
      <c r="AD17" s="95"/>
      <c r="AE17" s="53"/>
      <c r="AF17" s="53"/>
      <c r="AG17" s="96"/>
      <c r="AH17" s="97"/>
      <c r="AI17" s="110"/>
      <c r="AJ17" s="53"/>
      <c r="AK17" s="53"/>
      <c r="AL17" s="96"/>
      <c r="AM17" s="96"/>
      <c r="AN17" s="95"/>
      <c r="AO17" s="53"/>
      <c r="AP17" s="460"/>
      <c r="AQ17" s="53"/>
      <c r="AR17" s="97"/>
      <c r="AS17" s="110"/>
      <c r="AT17" s="53"/>
      <c r="AU17" s="53"/>
      <c r="AV17" s="96"/>
      <c r="AW17" s="95"/>
      <c r="AX17" s="53"/>
      <c r="AY17" s="53"/>
      <c r="AZ17" s="97"/>
      <c r="BA17" s="110"/>
      <c r="BB17" s="53"/>
      <c r="BC17" s="53"/>
      <c r="BD17" s="96"/>
      <c r="BE17" s="95"/>
      <c r="BF17" s="53"/>
      <c r="BG17" s="53"/>
      <c r="BH17" s="97"/>
      <c r="BI17" s="110"/>
      <c r="BJ17" s="53"/>
      <c r="BK17" s="53"/>
      <c r="BL17" s="97"/>
    </row>
    <row r="18" spans="1:65" x14ac:dyDescent="0.3">
      <c r="A18" s="100">
        <v>5</v>
      </c>
      <c r="B18" s="107" t="s">
        <v>119</v>
      </c>
      <c r="C18" s="98" t="s">
        <v>72</v>
      </c>
      <c r="D18" s="103" t="s">
        <v>34</v>
      </c>
      <c r="E18" s="326" t="s">
        <v>33</v>
      </c>
      <c r="F18" s="86">
        <f t="shared" si="3"/>
        <v>60</v>
      </c>
      <c r="G18" s="354">
        <f t="shared" si="0"/>
        <v>4</v>
      </c>
      <c r="H18" s="110"/>
      <c r="I18" s="53"/>
      <c r="J18" s="53"/>
      <c r="K18" s="87">
        <f t="shared" si="1"/>
        <v>15</v>
      </c>
      <c r="L18" s="88">
        <f t="shared" si="2"/>
        <v>30</v>
      </c>
      <c r="M18" s="88">
        <v>0</v>
      </c>
      <c r="N18" s="87">
        <v>0</v>
      </c>
      <c r="O18" s="94">
        <f t="shared" si="4"/>
        <v>15</v>
      </c>
      <c r="P18" s="53"/>
      <c r="Q18" s="256"/>
      <c r="R18" s="104">
        <v>15</v>
      </c>
      <c r="S18" s="105">
        <v>30</v>
      </c>
      <c r="T18" s="105">
        <v>15</v>
      </c>
      <c r="U18" s="117"/>
      <c r="V18" s="117"/>
      <c r="W18" s="99">
        <v>4</v>
      </c>
      <c r="X18" s="104">
        <v>0</v>
      </c>
      <c r="Y18" s="105">
        <v>0</v>
      </c>
      <c r="Z18" s="105">
        <v>0</v>
      </c>
      <c r="AA18" s="117"/>
      <c r="AB18" s="117"/>
      <c r="AC18" s="108">
        <v>0</v>
      </c>
      <c r="AD18" s="95"/>
      <c r="AE18" s="53"/>
      <c r="AF18" s="53"/>
      <c r="AG18" s="96"/>
      <c r="AH18" s="97"/>
      <c r="AI18" s="110"/>
      <c r="AJ18" s="53"/>
      <c r="AK18" s="53"/>
      <c r="AL18" s="96"/>
      <c r="AM18" s="96"/>
      <c r="AN18" s="95"/>
      <c r="AO18" s="53"/>
      <c r="AP18" s="460"/>
      <c r="AQ18" s="53"/>
      <c r="AR18" s="97"/>
      <c r="AS18" s="110"/>
      <c r="AT18" s="53"/>
      <c r="AU18" s="53"/>
      <c r="AV18" s="96"/>
      <c r="AW18" s="95"/>
      <c r="AX18" s="53"/>
      <c r="AY18" s="53"/>
      <c r="AZ18" s="97"/>
      <c r="BA18" s="110"/>
      <c r="BB18" s="53"/>
      <c r="BC18" s="53"/>
      <c r="BD18" s="96"/>
      <c r="BE18" s="95"/>
      <c r="BF18" s="53"/>
      <c r="BG18" s="53"/>
      <c r="BH18" s="97"/>
      <c r="BI18" s="110"/>
      <c r="BJ18" s="53"/>
      <c r="BK18" s="53"/>
      <c r="BL18" s="97"/>
      <c r="BM18" s="188">
        <v>4</v>
      </c>
    </row>
    <row r="19" spans="1:65" x14ac:dyDescent="0.3">
      <c r="A19" s="100">
        <v>6</v>
      </c>
      <c r="B19" s="107" t="s">
        <v>35</v>
      </c>
      <c r="C19" s="98" t="str">
        <f>'[1] ROK I '!$C$24</f>
        <v>Chemia ogólna i nieorganiczna</v>
      </c>
      <c r="D19" s="103" t="s">
        <v>53</v>
      </c>
      <c r="E19" s="326" t="s">
        <v>33</v>
      </c>
      <c r="F19" s="86">
        <f t="shared" si="3"/>
        <v>75</v>
      </c>
      <c r="G19" s="354">
        <f t="shared" si="0"/>
        <v>5</v>
      </c>
      <c r="H19" s="110"/>
      <c r="I19" s="53"/>
      <c r="J19" s="53"/>
      <c r="K19" s="87">
        <f t="shared" si="1"/>
        <v>30</v>
      </c>
      <c r="L19" s="88">
        <f t="shared" si="2"/>
        <v>30</v>
      </c>
      <c r="M19" s="88">
        <v>0</v>
      </c>
      <c r="N19" s="87">
        <v>0</v>
      </c>
      <c r="O19" s="94">
        <f t="shared" si="4"/>
        <v>15</v>
      </c>
      <c r="P19" s="53"/>
      <c r="Q19" s="256"/>
      <c r="R19" s="104">
        <v>30</v>
      </c>
      <c r="S19" s="105">
        <v>30</v>
      </c>
      <c r="T19" s="105">
        <v>15</v>
      </c>
      <c r="U19" s="117"/>
      <c r="V19" s="117"/>
      <c r="W19" s="99">
        <v>5</v>
      </c>
      <c r="X19" s="104">
        <v>0</v>
      </c>
      <c r="Y19" s="105">
        <v>0</v>
      </c>
      <c r="Z19" s="105">
        <v>0</v>
      </c>
      <c r="AA19" s="117"/>
      <c r="AB19" s="117"/>
      <c r="AC19" s="108">
        <v>0</v>
      </c>
      <c r="AD19" s="109"/>
      <c r="AE19" s="105"/>
      <c r="AF19" s="105"/>
      <c r="AG19" s="117"/>
      <c r="AH19" s="227"/>
      <c r="AI19" s="110"/>
      <c r="AJ19" s="53"/>
      <c r="AK19" s="53"/>
      <c r="AL19" s="96"/>
      <c r="AM19" s="96"/>
      <c r="AN19" s="95"/>
      <c r="AO19" s="53"/>
      <c r="AP19" s="460"/>
      <c r="AQ19" s="53"/>
      <c r="AR19" s="97"/>
      <c r="AS19" s="110"/>
      <c r="AT19" s="53"/>
      <c r="AU19" s="53"/>
      <c r="AV19" s="96"/>
      <c r="AW19" s="95"/>
      <c r="AX19" s="53"/>
      <c r="AY19" s="53"/>
      <c r="AZ19" s="97"/>
      <c r="BA19" s="110"/>
      <c r="BB19" s="53"/>
      <c r="BC19" s="53"/>
      <c r="BD19" s="96"/>
      <c r="BE19" s="95"/>
      <c r="BF19" s="53"/>
      <c r="BG19" s="53"/>
      <c r="BH19" s="97"/>
      <c r="BI19" s="110"/>
      <c r="BJ19" s="53"/>
      <c r="BK19" s="53"/>
      <c r="BL19" s="97"/>
      <c r="BM19" s="188">
        <v>5</v>
      </c>
    </row>
    <row r="20" spans="1:65" x14ac:dyDescent="0.3">
      <c r="A20" s="100">
        <v>7</v>
      </c>
      <c r="B20" s="107" t="s">
        <v>138</v>
      </c>
      <c r="C20" s="98" t="s">
        <v>76</v>
      </c>
      <c r="D20" s="103" t="s">
        <v>53</v>
      </c>
      <c r="E20" s="326" t="s">
        <v>33</v>
      </c>
      <c r="F20" s="86">
        <f t="shared" si="3"/>
        <v>60</v>
      </c>
      <c r="G20" s="354">
        <f t="shared" si="0"/>
        <v>4</v>
      </c>
      <c r="H20" s="110"/>
      <c r="I20" s="53"/>
      <c r="J20" s="53"/>
      <c r="K20" s="87">
        <f t="shared" si="1"/>
        <v>30</v>
      </c>
      <c r="L20" s="88">
        <f t="shared" si="2"/>
        <v>30</v>
      </c>
      <c r="M20" s="88">
        <v>0</v>
      </c>
      <c r="N20" s="87">
        <v>0</v>
      </c>
      <c r="O20" s="94">
        <f t="shared" si="4"/>
        <v>0</v>
      </c>
      <c r="P20" s="53"/>
      <c r="Q20" s="256"/>
      <c r="R20" s="104">
        <v>0</v>
      </c>
      <c r="S20" s="105">
        <v>0</v>
      </c>
      <c r="T20" s="105">
        <v>0</v>
      </c>
      <c r="U20" s="117"/>
      <c r="V20" s="117"/>
      <c r="W20" s="99">
        <v>0</v>
      </c>
      <c r="X20" s="104">
        <v>30</v>
      </c>
      <c r="Y20" s="105">
        <v>30</v>
      </c>
      <c r="Z20" s="105">
        <v>0</v>
      </c>
      <c r="AA20" s="117"/>
      <c r="AB20" s="117"/>
      <c r="AC20" s="108">
        <v>4</v>
      </c>
      <c r="AD20" s="109"/>
      <c r="AE20" s="105"/>
      <c r="AF20" s="105"/>
      <c r="AG20" s="117"/>
      <c r="AH20" s="227"/>
      <c r="AI20" s="110"/>
      <c r="AJ20" s="53"/>
      <c r="AK20" s="53"/>
      <c r="AL20" s="96"/>
      <c r="AM20" s="96"/>
      <c r="AN20" s="95"/>
      <c r="AO20" s="53"/>
      <c r="AP20" s="460"/>
      <c r="AQ20" s="53"/>
      <c r="AR20" s="97"/>
      <c r="AS20" s="110"/>
      <c r="AT20" s="53"/>
      <c r="AU20" s="53"/>
      <c r="AV20" s="96"/>
      <c r="AW20" s="95"/>
      <c r="AX20" s="53"/>
      <c r="AY20" s="53"/>
      <c r="AZ20" s="97"/>
      <c r="BA20" s="110"/>
      <c r="BB20" s="53"/>
      <c r="BC20" s="53"/>
      <c r="BD20" s="96"/>
      <c r="BE20" s="95"/>
      <c r="BF20" s="53"/>
      <c r="BG20" s="53"/>
      <c r="BH20" s="97"/>
      <c r="BI20" s="110"/>
      <c r="BJ20" s="53"/>
      <c r="BK20" s="53"/>
      <c r="BL20" s="97"/>
      <c r="BM20" s="188">
        <v>4</v>
      </c>
    </row>
    <row r="21" spans="1:65" x14ac:dyDescent="0.3">
      <c r="A21" s="100">
        <v>8</v>
      </c>
      <c r="B21" s="107" t="s">
        <v>139</v>
      </c>
      <c r="C21" s="98" t="s">
        <v>80</v>
      </c>
      <c r="D21" s="103" t="s">
        <v>53</v>
      </c>
      <c r="E21" s="326" t="s">
        <v>33</v>
      </c>
      <c r="F21" s="86">
        <f t="shared" si="3"/>
        <v>75</v>
      </c>
      <c r="G21" s="354">
        <f t="shared" si="0"/>
        <v>5</v>
      </c>
      <c r="H21" s="110"/>
      <c r="I21" s="53"/>
      <c r="J21" s="53"/>
      <c r="K21" s="87">
        <f t="shared" si="1"/>
        <v>30</v>
      </c>
      <c r="L21" s="88">
        <f t="shared" si="2"/>
        <v>30</v>
      </c>
      <c r="M21" s="88">
        <v>0</v>
      </c>
      <c r="N21" s="87">
        <v>0</v>
      </c>
      <c r="O21" s="94">
        <f t="shared" si="4"/>
        <v>15</v>
      </c>
      <c r="P21" s="53"/>
      <c r="Q21" s="256"/>
      <c r="R21" s="104">
        <v>0</v>
      </c>
      <c r="S21" s="105">
        <v>0</v>
      </c>
      <c r="T21" s="105">
        <v>0</v>
      </c>
      <c r="U21" s="117"/>
      <c r="V21" s="117"/>
      <c r="W21" s="99">
        <v>0</v>
      </c>
      <c r="X21" s="104">
        <v>30</v>
      </c>
      <c r="Y21" s="105">
        <v>30</v>
      </c>
      <c r="Z21" s="105">
        <v>15</v>
      </c>
      <c r="AA21" s="117"/>
      <c r="AB21" s="117"/>
      <c r="AC21" s="108">
        <v>5</v>
      </c>
      <c r="AD21" s="109"/>
      <c r="AE21" s="105"/>
      <c r="AF21" s="105"/>
      <c r="AG21" s="117"/>
      <c r="AH21" s="227"/>
      <c r="AI21" s="110"/>
      <c r="AJ21" s="53"/>
      <c r="AK21" s="53"/>
      <c r="AL21" s="96"/>
      <c r="AM21" s="96"/>
      <c r="AN21" s="95"/>
      <c r="AO21" s="53"/>
      <c r="AP21" s="460"/>
      <c r="AQ21" s="53"/>
      <c r="AR21" s="97"/>
      <c r="AS21" s="110"/>
      <c r="AT21" s="53"/>
      <c r="AU21" s="53"/>
      <c r="AV21" s="96"/>
      <c r="AW21" s="95"/>
      <c r="AX21" s="53"/>
      <c r="AY21" s="53"/>
      <c r="AZ21" s="97"/>
      <c r="BA21" s="110"/>
      <c r="BB21" s="53"/>
      <c r="BC21" s="53"/>
      <c r="BD21" s="96"/>
      <c r="BE21" s="95"/>
      <c r="BF21" s="53"/>
      <c r="BG21" s="53"/>
      <c r="BH21" s="97"/>
      <c r="BI21" s="110"/>
      <c r="BJ21" s="53"/>
      <c r="BK21" s="53"/>
      <c r="BL21" s="97"/>
      <c r="BM21" s="188">
        <v>5</v>
      </c>
    </row>
    <row r="22" spans="1:65" x14ac:dyDescent="0.3">
      <c r="A22" s="100">
        <v>9</v>
      </c>
      <c r="B22" s="107" t="s">
        <v>140</v>
      </c>
      <c r="C22" s="112" t="s">
        <v>79</v>
      </c>
      <c r="D22" s="103" t="s">
        <v>53</v>
      </c>
      <c r="E22" s="326" t="s">
        <v>33</v>
      </c>
      <c r="F22" s="86">
        <f t="shared" si="3"/>
        <v>60</v>
      </c>
      <c r="G22" s="354">
        <f t="shared" si="0"/>
        <v>4</v>
      </c>
      <c r="H22" s="110"/>
      <c r="I22" s="53"/>
      <c r="J22" s="53"/>
      <c r="K22" s="87">
        <f t="shared" si="1"/>
        <v>15</v>
      </c>
      <c r="L22" s="88">
        <f t="shared" si="2"/>
        <v>30</v>
      </c>
      <c r="M22" s="88">
        <v>0</v>
      </c>
      <c r="N22" s="87">
        <v>0</v>
      </c>
      <c r="O22" s="94">
        <f t="shared" si="4"/>
        <v>15</v>
      </c>
      <c r="P22" s="53"/>
      <c r="Q22" s="256"/>
      <c r="R22" s="104">
        <v>0</v>
      </c>
      <c r="S22" s="105">
        <v>0</v>
      </c>
      <c r="T22" s="105">
        <v>0</v>
      </c>
      <c r="U22" s="117"/>
      <c r="V22" s="117"/>
      <c r="W22" s="99">
        <v>0</v>
      </c>
      <c r="X22" s="104">
        <v>15</v>
      </c>
      <c r="Y22" s="105">
        <v>30</v>
      </c>
      <c r="Z22" s="117">
        <v>15</v>
      </c>
      <c r="AA22" s="117"/>
      <c r="AB22" s="117"/>
      <c r="AC22" s="108">
        <v>4</v>
      </c>
      <c r="AD22" s="109"/>
      <c r="AE22" s="105"/>
      <c r="AF22" s="105"/>
      <c r="AG22" s="117"/>
      <c r="AH22" s="227"/>
      <c r="AI22" s="110"/>
      <c r="AJ22" s="105"/>
      <c r="AK22" s="105"/>
      <c r="AL22" s="117"/>
      <c r="AM22" s="96"/>
      <c r="AN22" s="95"/>
      <c r="AO22" s="53"/>
      <c r="AP22" s="460"/>
      <c r="AQ22" s="53"/>
      <c r="AR22" s="97"/>
      <c r="AS22" s="110"/>
      <c r="AT22" s="53"/>
      <c r="AU22" s="53"/>
      <c r="AV22" s="96"/>
      <c r="AW22" s="95"/>
      <c r="AX22" s="53"/>
      <c r="AY22" s="53"/>
      <c r="AZ22" s="97"/>
      <c r="BA22" s="110"/>
      <c r="BB22" s="53"/>
      <c r="BC22" s="53"/>
      <c r="BD22" s="96"/>
      <c r="BE22" s="95"/>
      <c r="BF22" s="53"/>
      <c r="BG22" s="53"/>
      <c r="BH22" s="97"/>
      <c r="BI22" s="110"/>
      <c r="BJ22" s="53"/>
      <c r="BK22" s="53"/>
      <c r="BL22" s="97"/>
      <c r="BM22" s="188">
        <v>4</v>
      </c>
    </row>
    <row r="23" spans="1:65" x14ac:dyDescent="0.3">
      <c r="A23" s="100">
        <v>10</v>
      </c>
      <c r="B23" s="107" t="s">
        <v>36</v>
      </c>
      <c r="C23" s="98" t="s">
        <v>69</v>
      </c>
      <c r="D23" s="103" t="s">
        <v>34</v>
      </c>
      <c r="E23" s="326" t="s">
        <v>32</v>
      </c>
      <c r="F23" s="86">
        <f t="shared" si="3"/>
        <v>50</v>
      </c>
      <c r="G23" s="354">
        <f t="shared" si="0"/>
        <v>4</v>
      </c>
      <c r="H23" s="110"/>
      <c r="I23" s="53"/>
      <c r="J23" s="53"/>
      <c r="K23" s="87">
        <f t="shared" si="1"/>
        <v>20</v>
      </c>
      <c r="L23" s="88">
        <f t="shared" si="2"/>
        <v>30</v>
      </c>
      <c r="M23" s="88">
        <v>0</v>
      </c>
      <c r="N23" s="87">
        <v>0</v>
      </c>
      <c r="O23" s="94">
        <f t="shared" si="4"/>
        <v>0</v>
      </c>
      <c r="P23" s="53"/>
      <c r="Q23" s="256"/>
      <c r="R23" s="104">
        <v>20</v>
      </c>
      <c r="S23" s="105">
        <v>30</v>
      </c>
      <c r="T23" s="105">
        <v>0</v>
      </c>
      <c r="U23" s="117"/>
      <c r="V23" s="117"/>
      <c r="W23" s="99">
        <v>4</v>
      </c>
      <c r="X23" s="104">
        <v>0</v>
      </c>
      <c r="Y23" s="105">
        <v>0</v>
      </c>
      <c r="Z23" s="105">
        <v>0</v>
      </c>
      <c r="AA23" s="117"/>
      <c r="AB23" s="117"/>
      <c r="AC23" s="106">
        <v>0</v>
      </c>
      <c r="AD23" s="95"/>
      <c r="AE23" s="53"/>
      <c r="AF23" s="53"/>
      <c r="AG23" s="96"/>
      <c r="AH23" s="227"/>
      <c r="AI23" s="110"/>
      <c r="AJ23" s="53"/>
      <c r="AK23" s="53"/>
      <c r="AL23" s="96"/>
      <c r="AM23" s="96"/>
      <c r="AN23" s="95"/>
      <c r="AO23" s="53"/>
      <c r="AP23" s="460"/>
      <c r="AQ23" s="53"/>
      <c r="AR23" s="97"/>
      <c r="AS23" s="110"/>
      <c r="AT23" s="53"/>
      <c r="AU23" s="53"/>
      <c r="AV23" s="96"/>
      <c r="AW23" s="95"/>
      <c r="AX23" s="53"/>
      <c r="AY23" s="53"/>
      <c r="AZ23" s="97"/>
      <c r="BA23" s="110"/>
      <c r="BB23" s="53"/>
      <c r="BC23" s="53"/>
      <c r="BD23" s="96"/>
      <c r="BE23" s="95"/>
      <c r="BF23" s="53"/>
      <c r="BG23" s="53"/>
      <c r="BH23" s="97"/>
      <c r="BI23" s="110"/>
      <c r="BJ23" s="53"/>
      <c r="BK23" s="53"/>
      <c r="BL23" s="97"/>
    </row>
    <row r="24" spans="1:65" x14ac:dyDescent="0.3">
      <c r="A24" s="100">
        <v>11</v>
      </c>
      <c r="B24" s="107" t="s">
        <v>37</v>
      </c>
      <c r="C24" s="98" t="s">
        <v>70</v>
      </c>
      <c r="D24" s="103" t="s">
        <v>55</v>
      </c>
      <c r="E24" s="326" t="s">
        <v>32</v>
      </c>
      <c r="F24" s="86">
        <f t="shared" si="3"/>
        <v>25</v>
      </c>
      <c r="G24" s="354">
        <f t="shared" si="0"/>
        <v>1</v>
      </c>
      <c r="H24" s="110"/>
      <c r="I24" s="53"/>
      <c r="J24" s="53"/>
      <c r="K24" s="87">
        <f t="shared" si="1"/>
        <v>0</v>
      </c>
      <c r="L24" s="88">
        <f t="shared" si="2"/>
        <v>0</v>
      </c>
      <c r="M24" s="88">
        <v>0</v>
      </c>
      <c r="N24" s="87">
        <v>0</v>
      </c>
      <c r="O24" s="94">
        <f t="shared" si="4"/>
        <v>25</v>
      </c>
      <c r="P24" s="53"/>
      <c r="Q24" s="256"/>
      <c r="R24" s="104">
        <v>0</v>
      </c>
      <c r="S24" s="105">
        <v>0</v>
      </c>
      <c r="T24" s="105">
        <v>25</v>
      </c>
      <c r="U24" s="117"/>
      <c r="V24" s="117"/>
      <c r="W24" s="99">
        <v>1</v>
      </c>
      <c r="X24" s="104">
        <v>0</v>
      </c>
      <c r="Y24" s="105">
        <v>0</v>
      </c>
      <c r="Z24" s="105">
        <v>0</v>
      </c>
      <c r="AA24" s="117"/>
      <c r="AB24" s="117"/>
      <c r="AC24" s="106">
        <v>0</v>
      </c>
      <c r="AD24" s="95"/>
      <c r="AE24" s="53"/>
      <c r="AF24" s="53"/>
      <c r="AG24" s="96"/>
      <c r="AH24" s="97"/>
      <c r="AI24" s="110"/>
      <c r="AJ24" s="53"/>
      <c r="AK24" s="53"/>
      <c r="AL24" s="96"/>
      <c r="AM24" s="96"/>
      <c r="AN24" s="95"/>
      <c r="AO24" s="53"/>
      <c r="AP24" s="460"/>
      <c r="AQ24" s="53"/>
      <c r="AR24" s="97"/>
      <c r="AS24" s="110"/>
      <c r="AT24" s="53"/>
      <c r="AU24" s="53"/>
      <c r="AV24" s="96"/>
      <c r="AW24" s="95"/>
      <c r="AX24" s="53"/>
      <c r="AY24" s="53"/>
      <c r="AZ24" s="97"/>
      <c r="BA24" s="110"/>
      <c r="BB24" s="53"/>
      <c r="BC24" s="53"/>
      <c r="BD24" s="96"/>
      <c r="BE24" s="95"/>
      <c r="BF24" s="53"/>
      <c r="BG24" s="53"/>
      <c r="BH24" s="97"/>
      <c r="BI24" s="110"/>
      <c r="BJ24" s="53"/>
      <c r="BK24" s="53"/>
      <c r="BL24" s="97"/>
    </row>
    <row r="25" spans="1:65" x14ac:dyDescent="0.3">
      <c r="A25" s="98">
        <v>12</v>
      </c>
      <c r="B25" s="107" t="s">
        <v>141</v>
      </c>
      <c r="C25" s="98" t="s">
        <v>77</v>
      </c>
      <c r="D25" s="103" t="s">
        <v>53</v>
      </c>
      <c r="E25" s="326" t="s">
        <v>32</v>
      </c>
      <c r="F25" s="86">
        <f t="shared" si="3"/>
        <v>30</v>
      </c>
      <c r="G25" s="354">
        <f t="shared" si="0"/>
        <v>2</v>
      </c>
      <c r="H25" s="110"/>
      <c r="I25" s="53"/>
      <c r="J25" s="53"/>
      <c r="K25" s="87">
        <f t="shared" si="1"/>
        <v>15</v>
      </c>
      <c r="L25" s="88">
        <f t="shared" si="2"/>
        <v>15</v>
      </c>
      <c r="M25" s="88">
        <v>0</v>
      </c>
      <c r="N25" s="87">
        <v>0</v>
      </c>
      <c r="O25" s="94">
        <f t="shared" si="4"/>
        <v>0</v>
      </c>
      <c r="P25" s="53"/>
      <c r="Q25" s="256"/>
      <c r="R25" s="104">
        <v>0</v>
      </c>
      <c r="S25" s="105">
        <v>0</v>
      </c>
      <c r="T25" s="105">
        <v>0</v>
      </c>
      <c r="U25" s="117"/>
      <c r="V25" s="117"/>
      <c r="W25" s="99">
        <v>0</v>
      </c>
      <c r="X25" s="104">
        <v>15</v>
      </c>
      <c r="Y25" s="105">
        <v>15</v>
      </c>
      <c r="Z25" s="105">
        <v>0</v>
      </c>
      <c r="AA25" s="117"/>
      <c r="AB25" s="117"/>
      <c r="AC25" s="106">
        <v>2</v>
      </c>
      <c r="AD25" s="95"/>
      <c r="AE25" s="53"/>
      <c r="AF25" s="53"/>
      <c r="AG25" s="96"/>
      <c r="AH25" s="97"/>
      <c r="AI25" s="110"/>
      <c r="AJ25" s="53"/>
      <c r="AK25" s="53"/>
      <c r="AL25" s="96"/>
      <c r="AM25" s="96"/>
      <c r="AN25" s="95"/>
      <c r="AO25" s="53"/>
      <c r="AP25" s="460"/>
      <c r="AQ25" s="53"/>
      <c r="AR25" s="97"/>
      <c r="AS25" s="110"/>
      <c r="AT25" s="53"/>
      <c r="AU25" s="53"/>
      <c r="AV25" s="96"/>
      <c r="AW25" s="95"/>
      <c r="AX25" s="53"/>
      <c r="AY25" s="53"/>
      <c r="AZ25" s="97"/>
      <c r="BA25" s="110"/>
      <c r="BB25" s="53"/>
      <c r="BC25" s="53"/>
      <c r="BD25" s="96"/>
      <c r="BE25" s="95"/>
      <c r="BF25" s="53"/>
      <c r="BG25" s="53"/>
      <c r="BH25" s="97"/>
      <c r="BI25" s="110"/>
      <c r="BJ25" s="53"/>
      <c r="BK25" s="53"/>
      <c r="BL25" s="97"/>
    </row>
    <row r="26" spans="1:65" x14ac:dyDescent="0.3">
      <c r="A26" s="100">
        <v>13</v>
      </c>
      <c r="B26" s="107" t="s">
        <v>142</v>
      </c>
      <c r="C26" s="98" t="s">
        <v>73</v>
      </c>
      <c r="D26" s="103" t="s">
        <v>53</v>
      </c>
      <c r="E26" s="326" t="s">
        <v>32</v>
      </c>
      <c r="F26" s="86">
        <f t="shared" si="3"/>
        <v>30</v>
      </c>
      <c r="G26" s="354">
        <f t="shared" si="0"/>
        <v>2</v>
      </c>
      <c r="H26" s="110"/>
      <c r="I26" s="53"/>
      <c r="J26" s="53"/>
      <c r="K26" s="87">
        <f t="shared" si="1"/>
        <v>0</v>
      </c>
      <c r="L26" s="88">
        <f t="shared" si="2"/>
        <v>30</v>
      </c>
      <c r="M26" s="88">
        <v>0</v>
      </c>
      <c r="N26" s="87">
        <v>0</v>
      </c>
      <c r="O26" s="94">
        <f t="shared" si="4"/>
        <v>0</v>
      </c>
      <c r="P26" s="53"/>
      <c r="Q26" s="256"/>
      <c r="R26" s="104">
        <v>0</v>
      </c>
      <c r="S26" s="105">
        <v>0</v>
      </c>
      <c r="T26" s="105">
        <v>0</v>
      </c>
      <c r="U26" s="117"/>
      <c r="V26" s="117"/>
      <c r="W26" s="99">
        <v>0</v>
      </c>
      <c r="X26" s="104">
        <v>0</v>
      </c>
      <c r="Y26" s="105">
        <v>30</v>
      </c>
      <c r="Z26" s="105">
        <v>0</v>
      </c>
      <c r="AA26" s="117"/>
      <c r="AB26" s="117"/>
      <c r="AC26" s="106">
        <v>2</v>
      </c>
      <c r="AD26" s="95"/>
      <c r="AE26" s="53"/>
      <c r="AF26" s="53"/>
      <c r="AG26" s="96"/>
      <c r="AH26" s="97"/>
      <c r="AI26" s="110"/>
      <c r="AJ26" s="53"/>
      <c r="AK26" s="53"/>
      <c r="AL26" s="96"/>
      <c r="AM26" s="96"/>
      <c r="AN26" s="95"/>
      <c r="AO26" s="53"/>
      <c r="AP26" s="460"/>
      <c r="AQ26" s="53"/>
      <c r="AR26" s="97"/>
      <c r="AS26" s="110"/>
      <c r="AT26" s="53"/>
      <c r="AU26" s="53"/>
      <c r="AV26" s="96"/>
      <c r="AW26" s="95"/>
      <c r="AX26" s="53"/>
      <c r="AY26" s="53"/>
      <c r="AZ26" s="97"/>
      <c r="BA26" s="110"/>
      <c r="BB26" s="53"/>
      <c r="BC26" s="53"/>
      <c r="BD26" s="96"/>
      <c r="BE26" s="95"/>
      <c r="BF26" s="53"/>
      <c r="BG26" s="53"/>
      <c r="BH26" s="97"/>
      <c r="BI26" s="110"/>
      <c r="BJ26" s="53"/>
      <c r="BK26" s="53"/>
      <c r="BL26" s="97"/>
    </row>
    <row r="27" spans="1:65" x14ac:dyDescent="0.3">
      <c r="A27" s="100">
        <v>14</v>
      </c>
      <c r="B27" s="107" t="s">
        <v>38</v>
      </c>
      <c r="C27" s="98" t="s">
        <v>78</v>
      </c>
      <c r="D27" s="103" t="s">
        <v>55</v>
      </c>
      <c r="E27" s="326" t="s">
        <v>32</v>
      </c>
      <c r="F27" s="86">
        <f t="shared" si="3"/>
        <v>30</v>
      </c>
      <c r="G27" s="354">
        <f t="shared" si="0"/>
        <v>2</v>
      </c>
      <c r="H27" s="110"/>
      <c r="I27" s="53"/>
      <c r="J27" s="53"/>
      <c r="K27" s="87">
        <f t="shared" si="1"/>
        <v>15</v>
      </c>
      <c r="L27" s="88">
        <f t="shared" si="2"/>
        <v>15</v>
      </c>
      <c r="M27" s="88">
        <v>0</v>
      </c>
      <c r="N27" s="87">
        <v>0</v>
      </c>
      <c r="O27" s="94">
        <f t="shared" si="4"/>
        <v>0</v>
      </c>
      <c r="P27" s="53"/>
      <c r="Q27" s="256"/>
      <c r="R27" s="104">
        <v>0</v>
      </c>
      <c r="S27" s="105">
        <v>0</v>
      </c>
      <c r="T27" s="105">
        <v>0</v>
      </c>
      <c r="U27" s="117"/>
      <c r="V27" s="117"/>
      <c r="W27" s="99">
        <v>0</v>
      </c>
      <c r="X27" s="104">
        <v>15</v>
      </c>
      <c r="Y27" s="105">
        <v>15</v>
      </c>
      <c r="Z27" s="105">
        <v>0</v>
      </c>
      <c r="AA27" s="117"/>
      <c r="AB27" s="117"/>
      <c r="AC27" s="106">
        <v>2</v>
      </c>
      <c r="AD27" s="95"/>
      <c r="AE27" s="53"/>
      <c r="AF27" s="53"/>
      <c r="AG27" s="96"/>
      <c r="AH27" s="97"/>
      <c r="AI27" s="110"/>
      <c r="AJ27" s="53"/>
      <c r="AK27" s="53"/>
      <c r="AL27" s="96"/>
      <c r="AM27" s="96"/>
      <c r="AN27" s="95"/>
      <c r="AO27" s="53"/>
      <c r="AP27" s="460"/>
      <c r="AQ27" s="53"/>
      <c r="AR27" s="97"/>
      <c r="AS27" s="110"/>
      <c r="AT27" s="53"/>
      <c r="AU27" s="53"/>
      <c r="AV27" s="96"/>
      <c r="AW27" s="95"/>
      <c r="AX27" s="53"/>
      <c r="AY27" s="53"/>
      <c r="AZ27" s="97"/>
      <c r="BA27" s="110"/>
      <c r="BB27" s="53"/>
      <c r="BC27" s="53"/>
      <c r="BD27" s="96"/>
      <c r="BE27" s="95"/>
      <c r="BF27" s="53"/>
      <c r="BG27" s="53"/>
      <c r="BH27" s="97"/>
      <c r="BI27" s="110"/>
      <c r="BJ27" s="53"/>
      <c r="BK27" s="53"/>
      <c r="BL27" s="97"/>
    </row>
    <row r="28" spans="1:65" x14ac:dyDescent="0.3">
      <c r="A28" s="100">
        <v>15</v>
      </c>
      <c r="B28" s="107" t="s">
        <v>39</v>
      </c>
      <c r="C28" s="98" t="s">
        <v>75</v>
      </c>
      <c r="D28" s="103" t="s">
        <v>55</v>
      </c>
      <c r="E28" s="326" t="s">
        <v>32</v>
      </c>
      <c r="F28" s="86">
        <f t="shared" si="3"/>
        <v>15</v>
      </c>
      <c r="G28" s="354">
        <f t="shared" si="0"/>
        <v>2</v>
      </c>
      <c r="H28" s="110"/>
      <c r="I28" s="53"/>
      <c r="J28" s="53"/>
      <c r="K28" s="87">
        <f t="shared" si="1"/>
        <v>15</v>
      </c>
      <c r="L28" s="88">
        <f t="shared" si="2"/>
        <v>0</v>
      </c>
      <c r="M28" s="88">
        <v>0</v>
      </c>
      <c r="N28" s="87">
        <v>0</v>
      </c>
      <c r="O28" s="94">
        <f t="shared" si="4"/>
        <v>0</v>
      </c>
      <c r="P28" s="53"/>
      <c r="Q28" s="256"/>
      <c r="R28" s="104">
        <v>15</v>
      </c>
      <c r="S28" s="105">
        <v>0</v>
      </c>
      <c r="T28" s="105">
        <v>0</v>
      </c>
      <c r="U28" s="117"/>
      <c r="V28" s="117"/>
      <c r="W28" s="99">
        <v>2</v>
      </c>
      <c r="X28" s="104"/>
      <c r="Y28" s="105">
        <v>0</v>
      </c>
      <c r="Z28" s="105">
        <v>0</v>
      </c>
      <c r="AA28" s="117"/>
      <c r="AB28" s="117"/>
      <c r="AC28" s="106">
        <v>0</v>
      </c>
      <c r="AD28" s="95"/>
      <c r="AE28" s="53"/>
      <c r="AF28" s="53"/>
      <c r="AG28" s="96"/>
      <c r="AH28" s="97"/>
      <c r="AI28" s="110"/>
      <c r="AJ28" s="53"/>
      <c r="AK28" s="53"/>
      <c r="AL28" s="96"/>
      <c r="AM28" s="96"/>
      <c r="AN28" s="95"/>
      <c r="AO28" s="53"/>
      <c r="AP28" s="460"/>
      <c r="AQ28" s="53"/>
      <c r="AR28" s="97"/>
      <c r="AS28" s="110"/>
      <c r="AT28" s="53"/>
      <c r="AU28" s="53"/>
      <c r="AV28" s="96"/>
      <c r="AW28" s="95"/>
      <c r="AX28" s="53"/>
      <c r="AY28" s="53"/>
      <c r="AZ28" s="97"/>
      <c r="BA28" s="110"/>
      <c r="BB28" s="53"/>
      <c r="BC28" s="53"/>
      <c r="BD28" s="96"/>
      <c r="BE28" s="95"/>
      <c r="BF28" s="53"/>
      <c r="BG28" s="53"/>
      <c r="BH28" s="97"/>
      <c r="BI28" s="110"/>
      <c r="BJ28" s="53"/>
      <c r="BK28" s="53"/>
      <c r="BL28" s="97"/>
    </row>
    <row r="29" spans="1:65" x14ac:dyDescent="0.3">
      <c r="A29" s="100">
        <v>16</v>
      </c>
      <c r="B29" s="107" t="s">
        <v>143</v>
      </c>
      <c r="C29" s="98" t="s">
        <v>81</v>
      </c>
      <c r="D29" s="389" t="s">
        <v>55</v>
      </c>
      <c r="E29" s="326" t="s">
        <v>32</v>
      </c>
      <c r="F29" s="86">
        <f t="shared" si="3"/>
        <v>25</v>
      </c>
      <c r="G29" s="354">
        <f t="shared" si="0"/>
        <v>2</v>
      </c>
      <c r="H29" s="110"/>
      <c r="I29" s="53"/>
      <c r="J29" s="53"/>
      <c r="K29" s="87">
        <f t="shared" si="1"/>
        <v>25</v>
      </c>
      <c r="L29" s="88">
        <f t="shared" si="2"/>
        <v>0</v>
      </c>
      <c r="M29" s="88">
        <v>0</v>
      </c>
      <c r="N29" s="87">
        <v>0</v>
      </c>
      <c r="O29" s="94">
        <f t="shared" si="4"/>
        <v>0</v>
      </c>
      <c r="P29" s="53"/>
      <c r="Q29" s="256"/>
      <c r="R29" s="104">
        <v>25</v>
      </c>
      <c r="S29" s="105">
        <v>0</v>
      </c>
      <c r="T29" s="105">
        <v>0</v>
      </c>
      <c r="U29" s="117"/>
      <c r="V29" s="117"/>
      <c r="W29" s="99">
        <v>2</v>
      </c>
      <c r="X29" s="104">
        <v>0</v>
      </c>
      <c r="Y29" s="105">
        <v>0</v>
      </c>
      <c r="Z29" s="105">
        <v>0</v>
      </c>
      <c r="AA29" s="117"/>
      <c r="AB29" s="117"/>
      <c r="AC29" s="106">
        <v>0</v>
      </c>
      <c r="AD29" s="95"/>
      <c r="AE29" s="53"/>
      <c r="AF29" s="53"/>
      <c r="AG29" s="96"/>
      <c r="AH29" s="97"/>
      <c r="AI29" s="110"/>
      <c r="AJ29" s="53"/>
      <c r="AK29" s="53"/>
      <c r="AL29" s="96"/>
      <c r="AM29" s="96"/>
      <c r="AN29" s="95"/>
      <c r="AO29" s="53"/>
      <c r="AP29" s="460"/>
      <c r="AQ29" s="53"/>
      <c r="AR29" s="97"/>
      <c r="AS29" s="110"/>
      <c r="AT29" s="53"/>
      <c r="AU29" s="53"/>
      <c r="AV29" s="96"/>
      <c r="AW29" s="95"/>
      <c r="AX29" s="53"/>
      <c r="AY29" s="53"/>
      <c r="AZ29" s="97"/>
      <c r="BA29" s="110"/>
      <c r="BB29" s="53"/>
      <c r="BC29" s="53"/>
      <c r="BD29" s="96"/>
      <c r="BE29" s="95"/>
      <c r="BF29" s="53"/>
      <c r="BG29" s="53"/>
      <c r="BH29" s="97"/>
      <c r="BI29" s="110"/>
      <c r="BJ29" s="53"/>
      <c r="BK29" s="53"/>
      <c r="BL29" s="97"/>
    </row>
    <row r="30" spans="1:65" x14ac:dyDescent="0.3">
      <c r="A30" s="100">
        <v>17</v>
      </c>
      <c r="B30" s="111" t="s">
        <v>145</v>
      </c>
      <c r="C30" s="238" t="s">
        <v>131</v>
      </c>
      <c r="D30" s="237" t="s">
        <v>52</v>
      </c>
      <c r="E30" s="327" t="s">
        <v>32</v>
      </c>
      <c r="F30" s="195">
        <f t="shared" si="3"/>
        <v>25</v>
      </c>
      <c r="G30" s="355">
        <f t="shared" si="0"/>
        <v>2</v>
      </c>
      <c r="H30" s="205"/>
      <c r="I30" s="204"/>
      <c r="J30" s="204"/>
      <c r="K30" s="196">
        <f t="shared" si="1"/>
        <v>0</v>
      </c>
      <c r="L30" s="197">
        <f t="shared" si="2"/>
        <v>0</v>
      </c>
      <c r="M30" s="197">
        <v>0</v>
      </c>
      <c r="N30" s="196">
        <v>0</v>
      </c>
      <c r="O30" s="230">
        <f t="shared" si="4"/>
        <v>25</v>
      </c>
      <c r="P30" s="204"/>
      <c r="Q30" s="256"/>
      <c r="R30" s="200">
        <v>0</v>
      </c>
      <c r="S30" s="201">
        <v>0</v>
      </c>
      <c r="T30" s="201">
        <v>0</v>
      </c>
      <c r="U30" s="268"/>
      <c r="V30" s="268"/>
      <c r="W30" s="212">
        <v>0</v>
      </c>
      <c r="X30" s="200">
        <v>0</v>
      </c>
      <c r="Y30" s="201">
        <v>0</v>
      </c>
      <c r="Z30" s="201">
        <v>25</v>
      </c>
      <c r="AA30" s="268"/>
      <c r="AB30" s="268"/>
      <c r="AC30" s="202">
        <v>2</v>
      </c>
      <c r="AD30" s="95"/>
      <c r="AE30" s="53"/>
      <c r="AF30" s="53"/>
      <c r="AG30" s="96"/>
      <c r="AH30" s="97"/>
      <c r="AI30" s="110"/>
      <c r="AJ30" s="53"/>
      <c r="AK30" s="53"/>
      <c r="AL30" s="96"/>
      <c r="AM30" s="96"/>
      <c r="AN30" s="95"/>
      <c r="AO30" s="53"/>
      <c r="AP30" s="460"/>
      <c r="AQ30" s="53"/>
      <c r="AR30" s="97"/>
      <c r="AS30" s="110"/>
      <c r="AT30" s="53"/>
      <c r="AU30" s="53"/>
      <c r="AV30" s="96"/>
      <c r="AW30" s="95"/>
      <c r="AX30" s="53"/>
      <c r="AY30" s="53"/>
      <c r="AZ30" s="97"/>
      <c r="BA30" s="110"/>
      <c r="BB30" s="53"/>
      <c r="BC30" s="53"/>
      <c r="BD30" s="96"/>
      <c r="BE30" s="95"/>
      <c r="BF30" s="53"/>
      <c r="BG30" s="53"/>
      <c r="BH30" s="97"/>
      <c r="BI30" s="110"/>
      <c r="BJ30" s="53"/>
      <c r="BK30" s="53"/>
      <c r="BL30" s="97"/>
    </row>
    <row r="31" spans="1:65" x14ac:dyDescent="0.3">
      <c r="A31" s="100">
        <v>18</v>
      </c>
      <c r="B31" s="107" t="s">
        <v>146</v>
      </c>
      <c r="C31" s="98" t="s">
        <v>41</v>
      </c>
      <c r="D31" s="103" t="s">
        <v>55</v>
      </c>
      <c r="E31" s="326" t="s">
        <v>32</v>
      </c>
      <c r="F31" s="86">
        <f t="shared" si="3"/>
        <v>35</v>
      </c>
      <c r="G31" s="354">
        <f t="shared" si="0"/>
        <v>3</v>
      </c>
      <c r="H31" s="110"/>
      <c r="I31" s="53"/>
      <c r="J31" s="53"/>
      <c r="K31" s="87">
        <f t="shared" si="1"/>
        <v>15</v>
      </c>
      <c r="L31" s="88">
        <f t="shared" si="2"/>
        <v>0</v>
      </c>
      <c r="M31" s="88">
        <v>0</v>
      </c>
      <c r="N31" s="87">
        <v>0</v>
      </c>
      <c r="O31" s="94">
        <f t="shared" si="4"/>
        <v>20</v>
      </c>
      <c r="P31" s="53"/>
      <c r="Q31" s="256"/>
      <c r="R31" s="104">
        <v>15</v>
      </c>
      <c r="S31" s="105">
        <v>0</v>
      </c>
      <c r="T31" s="105">
        <v>20</v>
      </c>
      <c r="U31" s="117"/>
      <c r="V31" s="117"/>
      <c r="W31" s="227">
        <v>3</v>
      </c>
      <c r="X31" s="104">
        <v>0</v>
      </c>
      <c r="Y31" s="105">
        <v>0</v>
      </c>
      <c r="Z31" s="105">
        <v>0</v>
      </c>
      <c r="AA31" s="117"/>
      <c r="AB31" s="117"/>
      <c r="AC31" s="108">
        <v>0</v>
      </c>
      <c r="AD31" s="95"/>
      <c r="AE31" s="53"/>
      <c r="AF31" s="53"/>
      <c r="AG31" s="96"/>
      <c r="AH31" s="97"/>
      <c r="AI31" s="110"/>
      <c r="AJ31" s="53"/>
      <c r="AK31" s="53"/>
      <c r="AL31" s="96"/>
      <c r="AM31" s="96"/>
      <c r="AN31" s="95"/>
      <c r="AO31" s="53"/>
      <c r="AP31" s="460"/>
      <c r="AQ31" s="53"/>
      <c r="AR31" s="97"/>
      <c r="AS31" s="110"/>
      <c r="AT31" s="53"/>
      <c r="AU31" s="53"/>
      <c r="AV31" s="96"/>
      <c r="AW31" s="95"/>
      <c r="AX31" s="53"/>
      <c r="AY31" s="53"/>
      <c r="AZ31" s="97"/>
      <c r="BA31" s="110"/>
      <c r="BB31" s="53"/>
      <c r="BC31" s="53"/>
      <c r="BD31" s="96"/>
      <c r="BE31" s="95"/>
      <c r="BF31" s="53"/>
      <c r="BG31" s="53"/>
      <c r="BH31" s="97"/>
      <c r="BI31" s="110"/>
      <c r="BJ31" s="53"/>
      <c r="BK31" s="53"/>
      <c r="BL31" s="97"/>
    </row>
    <row r="32" spans="1:65" s="191" customFormat="1" x14ac:dyDescent="0.3">
      <c r="A32" s="100">
        <v>19</v>
      </c>
      <c r="B32" s="192" t="s">
        <v>147</v>
      </c>
      <c r="C32" s="193" t="s">
        <v>112</v>
      </c>
      <c r="D32" s="194" t="s">
        <v>53</v>
      </c>
      <c r="E32" s="327" t="s">
        <v>32</v>
      </c>
      <c r="F32" s="195">
        <f t="shared" si="3"/>
        <v>30</v>
      </c>
      <c r="G32" s="355">
        <f t="shared" si="0"/>
        <v>2</v>
      </c>
      <c r="H32" s="205"/>
      <c r="I32" s="204"/>
      <c r="J32" s="204"/>
      <c r="K32" s="196">
        <f t="shared" si="1"/>
        <v>0</v>
      </c>
      <c r="L32" s="197">
        <f t="shared" si="2"/>
        <v>0</v>
      </c>
      <c r="M32" s="197">
        <v>0</v>
      </c>
      <c r="N32" s="196">
        <v>0</v>
      </c>
      <c r="O32" s="230">
        <f t="shared" si="4"/>
        <v>30</v>
      </c>
      <c r="P32" s="204"/>
      <c r="Q32" s="257"/>
      <c r="R32" s="198">
        <v>0</v>
      </c>
      <c r="S32" s="199">
        <v>0</v>
      </c>
      <c r="T32" s="199">
        <v>30</v>
      </c>
      <c r="U32" s="269"/>
      <c r="V32" s="269"/>
      <c r="W32" s="304">
        <v>2</v>
      </c>
      <c r="X32" s="200">
        <v>0</v>
      </c>
      <c r="Y32" s="201">
        <v>0</v>
      </c>
      <c r="Z32" s="199">
        <v>0</v>
      </c>
      <c r="AA32" s="269"/>
      <c r="AB32" s="269"/>
      <c r="AC32" s="202">
        <v>0</v>
      </c>
      <c r="AD32" s="203"/>
      <c r="AE32" s="204"/>
      <c r="AF32" s="204"/>
      <c r="AG32" s="206"/>
      <c r="AH32" s="207"/>
      <c r="AI32" s="205"/>
      <c r="AJ32" s="204"/>
      <c r="AK32" s="204"/>
      <c r="AL32" s="206"/>
      <c r="AM32" s="206"/>
      <c r="AN32" s="203"/>
      <c r="AO32" s="204"/>
      <c r="AP32" s="460"/>
      <c r="AQ32" s="204"/>
      <c r="AR32" s="207"/>
      <c r="AS32" s="205"/>
      <c r="AT32" s="204"/>
      <c r="AU32" s="204"/>
      <c r="AV32" s="206"/>
      <c r="AW32" s="203"/>
      <c r="AX32" s="204"/>
      <c r="AY32" s="204"/>
      <c r="AZ32" s="207"/>
      <c r="BA32" s="205"/>
      <c r="BB32" s="204"/>
      <c r="BC32" s="204"/>
      <c r="BD32" s="206"/>
      <c r="BE32" s="203"/>
      <c r="BF32" s="204"/>
      <c r="BG32" s="204"/>
      <c r="BH32" s="207"/>
      <c r="BI32" s="205"/>
      <c r="BJ32" s="204"/>
      <c r="BK32" s="204"/>
      <c r="BL32" s="207"/>
      <c r="BM32" s="247"/>
    </row>
    <row r="33" spans="1:65" x14ac:dyDescent="0.3">
      <c r="A33" s="100">
        <v>20</v>
      </c>
      <c r="B33" s="107" t="s">
        <v>42</v>
      </c>
      <c r="C33" s="98" t="s">
        <v>63</v>
      </c>
      <c r="D33" s="103" t="s">
        <v>34</v>
      </c>
      <c r="E33" s="326" t="s">
        <v>33</v>
      </c>
      <c r="F33" s="86">
        <f t="shared" si="3"/>
        <v>75</v>
      </c>
      <c r="G33" s="354">
        <f t="shared" ref="G33:G43" si="5">SUM(AH33+AM33)</f>
        <v>6</v>
      </c>
      <c r="H33" s="110"/>
      <c r="I33" s="53"/>
      <c r="J33" s="53"/>
      <c r="K33" s="87">
        <f t="shared" ref="K33:L35" si="6">SUM(AD33+AI33)</f>
        <v>30</v>
      </c>
      <c r="L33" s="87">
        <f t="shared" si="6"/>
        <v>30</v>
      </c>
      <c r="M33" s="88">
        <v>0</v>
      </c>
      <c r="N33" s="87">
        <v>0</v>
      </c>
      <c r="O33" s="94">
        <f t="shared" ref="O33:O43" si="7">SUM(AF33+AK33)</f>
        <v>15</v>
      </c>
      <c r="P33" s="53"/>
      <c r="Q33" s="256"/>
      <c r="R33" s="113"/>
      <c r="S33" s="88"/>
      <c r="T33" s="88"/>
      <c r="U33" s="272"/>
      <c r="V33" s="272"/>
      <c r="W33" s="320"/>
      <c r="X33" s="110"/>
      <c r="Y33" s="53"/>
      <c r="Z33" s="53"/>
      <c r="AA33" s="96"/>
      <c r="AB33" s="96"/>
      <c r="AC33" s="97"/>
      <c r="AD33" s="104">
        <v>30</v>
      </c>
      <c r="AE33" s="105">
        <v>30</v>
      </c>
      <c r="AF33" s="105">
        <v>15</v>
      </c>
      <c r="AG33" s="117"/>
      <c r="AH33" s="227">
        <v>6</v>
      </c>
      <c r="AI33" s="104">
        <v>0</v>
      </c>
      <c r="AJ33" s="105">
        <v>0</v>
      </c>
      <c r="AK33" s="105">
        <v>0</v>
      </c>
      <c r="AL33" s="117"/>
      <c r="AM33" s="106">
        <v>0</v>
      </c>
      <c r="AN33" s="95"/>
      <c r="AO33" s="53"/>
      <c r="AP33" s="460"/>
      <c r="AQ33" s="53"/>
      <c r="AR33" s="97"/>
      <c r="AS33" s="110"/>
      <c r="AT33" s="53"/>
      <c r="AU33" s="53"/>
      <c r="AV33" s="96"/>
      <c r="AW33" s="95"/>
      <c r="AX33" s="53"/>
      <c r="AY33" s="53"/>
      <c r="AZ33" s="97"/>
      <c r="BA33" s="110"/>
      <c r="BB33" s="53"/>
      <c r="BC33" s="53"/>
      <c r="BD33" s="96"/>
      <c r="BE33" s="95"/>
      <c r="BF33" s="53"/>
      <c r="BG33" s="53"/>
      <c r="BH33" s="97"/>
      <c r="BI33" s="110"/>
      <c r="BJ33" s="53"/>
      <c r="BK33" s="53"/>
      <c r="BL33" s="97"/>
    </row>
    <row r="34" spans="1:65" x14ac:dyDescent="0.3">
      <c r="A34" s="98">
        <v>21</v>
      </c>
      <c r="B34" s="107" t="s">
        <v>43</v>
      </c>
      <c r="C34" s="98" t="s">
        <v>64</v>
      </c>
      <c r="D34" s="103" t="s">
        <v>34</v>
      </c>
      <c r="E34" s="326" t="s">
        <v>33</v>
      </c>
      <c r="F34" s="86">
        <f t="shared" si="3"/>
        <v>90</v>
      </c>
      <c r="G34" s="354">
        <f t="shared" si="5"/>
        <v>8</v>
      </c>
      <c r="H34" s="110"/>
      <c r="I34" s="53"/>
      <c r="J34" s="53"/>
      <c r="K34" s="87">
        <f t="shared" si="6"/>
        <v>30</v>
      </c>
      <c r="L34" s="87">
        <f t="shared" si="6"/>
        <v>30</v>
      </c>
      <c r="M34" s="88">
        <v>0</v>
      </c>
      <c r="N34" s="87">
        <v>0</v>
      </c>
      <c r="O34" s="94">
        <f t="shared" si="7"/>
        <v>30</v>
      </c>
      <c r="P34" s="53"/>
      <c r="Q34" s="256"/>
      <c r="R34" s="113"/>
      <c r="S34" s="88"/>
      <c r="T34" s="88"/>
      <c r="U34" s="272"/>
      <c r="V34" s="272"/>
      <c r="W34" s="320"/>
      <c r="X34" s="110"/>
      <c r="Y34" s="53"/>
      <c r="Z34" s="53"/>
      <c r="AA34" s="96"/>
      <c r="AB34" s="96"/>
      <c r="AC34" s="97"/>
      <c r="AD34" s="104">
        <v>15</v>
      </c>
      <c r="AE34" s="105">
        <v>15</v>
      </c>
      <c r="AF34" s="91">
        <v>15</v>
      </c>
      <c r="AG34" s="129"/>
      <c r="AH34" s="227">
        <v>4</v>
      </c>
      <c r="AI34" s="104">
        <v>15</v>
      </c>
      <c r="AJ34" s="105">
        <v>15</v>
      </c>
      <c r="AK34" s="91">
        <v>15</v>
      </c>
      <c r="AL34" s="129"/>
      <c r="AM34" s="108">
        <v>4</v>
      </c>
      <c r="AN34" s="114"/>
      <c r="AO34" s="91"/>
      <c r="AP34" s="461"/>
      <c r="AQ34" s="91"/>
      <c r="AR34" s="99"/>
      <c r="AS34" s="307"/>
      <c r="AT34" s="53"/>
      <c r="AU34" s="53"/>
      <c r="AV34" s="96"/>
      <c r="AW34" s="95"/>
      <c r="AX34" s="53"/>
      <c r="AY34" s="53"/>
      <c r="AZ34" s="97"/>
      <c r="BA34" s="110"/>
      <c r="BB34" s="53"/>
      <c r="BC34" s="53"/>
      <c r="BD34" s="96"/>
      <c r="BE34" s="116"/>
      <c r="BF34" s="53"/>
      <c r="BG34" s="53"/>
      <c r="BH34" s="97"/>
      <c r="BI34" s="307"/>
      <c r="BJ34" s="53"/>
      <c r="BK34" s="53"/>
      <c r="BL34" s="97"/>
    </row>
    <row r="35" spans="1:65" x14ac:dyDescent="0.3">
      <c r="A35" s="100">
        <v>22</v>
      </c>
      <c r="B35" s="111" t="s">
        <v>45</v>
      </c>
      <c r="C35" s="112" t="s">
        <v>74</v>
      </c>
      <c r="D35" s="103" t="s">
        <v>34</v>
      </c>
      <c r="E35" s="326" t="s">
        <v>33</v>
      </c>
      <c r="F35" s="86">
        <f t="shared" si="3"/>
        <v>50</v>
      </c>
      <c r="G35" s="354">
        <f t="shared" si="5"/>
        <v>4</v>
      </c>
      <c r="H35" s="110"/>
      <c r="I35" s="53"/>
      <c r="J35" s="53"/>
      <c r="K35" s="87">
        <f t="shared" si="6"/>
        <v>15</v>
      </c>
      <c r="L35" s="87">
        <f t="shared" si="6"/>
        <v>15</v>
      </c>
      <c r="M35" s="88">
        <v>0</v>
      </c>
      <c r="N35" s="87">
        <v>0</v>
      </c>
      <c r="O35" s="94">
        <f t="shared" si="7"/>
        <v>20</v>
      </c>
      <c r="P35" s="53"/>
      <c r="Q35" s="256"/>
      <c r="R35" s="113"/>
      <c r="S35" s="88"/>
      <c r="T35" s="88"/>
      <c r="U35" s="272"/>
      <c r="V35" s="272"/>
      <c r="W35" s="320"/>
      <c r="X35" s="110"/>
      <c r="Y35" s="53"/>
      <c r="Z35" s="53"/>
      <c r="AA35" s="96"/>
      <c r="AB35" s="96"/>
      <c r="AC35" s="97"/>
      <c r="AD35" s="104">
        <v>15</v>
      </c>
      <c r="AE35" s="105">
        <v>15</v>
      </c>
      <c r="AF35" s="91">
        <v>20</v>
      </c>
      <c r="AG35" s="129"/>
      <c r="AH35" s="227">
        <v>4</v>
      </c>
      <c r="AI35" s="104">
        <v>0</v>
      </c>
      <c r="AJ35" s="105">
        <v>0</v>
      </c>
      <c r="AK35" s="91">
        <v>0</v>
      </c>
      <c r="AL35" s="129"/>
      <c r="AM35" s="108">
        <v>0</v>
      </c>
      <c r="AN35" s="114"/>
      <c r="AO35" s="91"/>
      <c r="AP35" s="461"/>
      <c r="AQ35" s="91"/>
      <c r="AR35" s="99"/>
      <c r="AS35" s="307"/>
      <c r="AT35" s="53"/>
      <c r="AU35" s="53"/>
      <c r="AV35" s="96"/>
      <c r="AW35" s="95"/>
      <c r="AX35" s="53"/>
      <c r="AY35" s="53"/>
      <c r="AZ35" s="97"/>
      <c r="BA35" s="110"/>
      <c r="BB35" s="53"/>
      <c r="BC35" s="53"/>
      <c r="BD35" s="96"/>
      <c r="BE35" s="116"/>
      <c r="BF35" s="53"/>
      <c r="BG35" s="53"/>
      <c r="BH35" s="97"/>
      <c r="BI35" s="307"/>
      <c r="BJ35" s="53"/>
      <c r="BK35" s="53"/>
      <c r="BL35" s="97"/>
      <c r="BM35" s="188">
        <v>4</v>
      </c>
    </row>
    <row r="36" spans="1:65" x14ac:dyDescent="0.3">
      <c r="A36" s="100">
        <v>23</v>
      </c>
      <c r="B36" s="107" t="s">
        <v>148</v>
      </c>
      <c r="C36" s="98" t="s">
        <v>83</v>
      </c>
      <c r="D36" s="103" t="s">
        <v>53</v>
      </c>
      <c r="E36" s="326" t="s">
        <v>33</v>
      </c>
      <c r="F36" s="86">
        <f>SUM(I36,K36:O36)</f>
        <v>60</v>
      </c>
      <c r="G36" s="354">
        <f t="shared" si="5"/>
        <v>4</v>
      </c>
      <c r="H36" s="110" t="s">
        <v>5</v>
      </c>
      <c r="I36" s="53">
        <v>30</v>
      </c>
      <c r="J36" s="53">
        <v>2</v>
      </c>
      <c r="K36" s="87">
        <v>0</v>
      </c>
      <c r="L36" s="87">
        <f t="shared" ref="L36:L43" si="8">SUM(AE36+AJ36)</f>
        <v>30</v>
      </c>
      <c r="M36" s="88">
        <v>0</v>
      </c>
      <c r="N36" s="87">
        <v>0</v>
      </c>
      <c r="O36" s="94">
        <f t="shared" si="7"/>
        <v>0</v>
      </c>
      <c r="P36" s="53"/>
      <c r="Q36" s="256"/>
      <c r="R36" s="113"/>
      <c r="S36" s="88"/>
      <c r="T36" s="88"/>
      <c r="U36" s="272"/>
      <c r="V36" s="272"/>
      <c r="W36" s="320"/>
      <c r="X36" s="110"/>
      <c r="Y36" s="53"/>
      <c r="Z36" s="53"/>
      <c r="AA36" s="96"/>
      <c r="AB36" s="96"/>
      <c r="AC36" s="97"/>
      <c r="AD36" s="104">
        <v>30</v>
      </c>
      <c r="AE36" s="105">
        <v>30</v>
      </c>
      <c r="AF36" s="105">
        <v>0</v>
      </c>
      <c r="AG36" s="117"/>
      <c r="AH36" s="227">
        <v>4</v>
      </c>
      <c r="AI36" s="104">
        <v>0</v>
      </c>
      <c r="AJ36" s="105">
        <v>0</v>
      </c>
      <c r="AK36" s="105">
        <v>0</v>
      </c>
      <c r="AL36" s="117"/>
      <c r="AM36" s="106">
        <v>0</v>
      </c>
      <c r="AN36" s="95"/>
      <c r="AO36" s="53"/>
      <c r="AP36" s="460"/>
      <c r="AQ36" s="53"/>
      <c r="AR36" s="97"/>
      <c r="AS36" s="110"/>
      <c r="AT36" s="53"/>
      <c r="AU36" s="53"/>
      <c r="AV36" s="96"/>
      <c r="AW36" s="95"/>
      <c r="AX36" s="53"/>
      <c r="AY36" s="53"/>
      <c r="AZ36" s="97"/>
      <c r="BA36" s="110"/>
      <c r="BB36" s="53"/>
      <c r="BC36" s="53"/>
      <c r="BD36" s="96"/>
      <c r="BE36" s="95"/>
      <c r="BF36" s="53"/>
      <c r="BG36" s="53"/>
      <c r="BH36" s="97"/>
      <c r="BI36" s="110"/>
      <c r="BJ36" s="53"/>
      <c r="BK36" s="53"/>
      <c r="BL36" s="97"/>
      <c r="BM36" s="188">
        <v>4</v>
      </c>
    </row>
    <row r="37" spans="1:65" x14ac:dyDescent="0.3">
      <c r="A37" s="100">
        <v>24</v>
      </c>
      <c r="B37" s="107" t="s">
        <v>149</v>
      </c>
      <c r="C37" s="98" t="s">
        <v>84</v>
      </c>
      <c r="D37" s="103" t="s">
        <v>34</v>
      </c>
      <c r="E37" s="326" t="s">
        <v>33</v>
      </c>
      <c r="F37" s="86">
        <f t="shared" ref="F37:F68" si="9">SUM(K37:O37)</f>
        <v>120</v>
      </c>
      <c r="G37" s="354">
        <f t="shared" si="5"/>
        <v>7</v>
      </c>
      <c r="H37" s="110"/>
      <c r="I37" s="53"/>
      <c r="J37" s="53"/>
      <c r="K37" s="87">
        <f t="shared" ref="K37:K43" si="10">SUM(AD37+AI37)</f>
        <v>40</v>
      </c>
      <c r="L37" s="87">
        <f t="shared" si="8"/>
        <v>50</v>
      </c>
      <c r="M37" s="88">
        <v>0</v>
      </c>
      <c r="N37" s="87">
        <v>0</v>
      </c>
      <c r="O37" s="94">
        <f t="shared" si="7"/>
        <v>30</v>
      </c>
      <c r="P37" s="53"/>
      <c r="Q37" s="256"/>
      <c r="R37" s="113"/>
      <c r="S37" s="88"/>
      <c r="T37" s="88"/>
      <c r="U37" s="272"/>
      <c r="V37" s="272"/>
      <c r="W37" s="320"/>
      <c r="X37" s="110"/>
      <c r="Y37" s="53"/>
      <c r="Z37" s="53"/>
      <c r="AA37" s="96"/>
      <c r="AB37" s="96"/>
      <c r="AC37" s="97"/>
      <c r="AD37" s="104">
        <v>20</v>
      </c>
      <c r="AE37" s="105">
        <v>25</v>
      </c>
      <c r="AF37" s="105">
        <v>15</v>
      </c>
      <c r="AG37" s="117"/>
      <c r="AH37" s="227">
        <v>4</v>
      </c>
      <c r="AI37" s="104">
        <v>20</v>
      </c>
      <c r="AJ37" s="105">
        <v>25</v>
      </c>
      <c r="AK37" s="105">
        <v>15</v>
      </c>
      <c r="AL37" s="117"/>
      <c r="AM37" s="106">
        <v>3</v>
      </c>
      <c r="AN37" s="95"/>
      <c r="AO37" s="53"/>
      <c r="AP37" s="460"/>
      <c r="AQ37" s="53"/>
      <c r="AR37" s="97"/>
      <c r="AS37" s="110"/>
      <c r="AT37" s="53"/>
      <c r="AU37" s="53"/>
      <c r="AV37" s="96"/>
      <c r="AW37" s="95"/>
      <c r="AX37" s="53"/>
      <c r="AY37" s="53"/>
      <c r="AZ37" s="97"/>
      <c r="BA37" s="110"/>
      <c r="BB37" s="53"/>
      <c r="BC37" s="53"/>
      <c r="BD37" s="96"/>
      <c r="BE37" s="95"/>
      <c r="BF37" s="53"/>
      <c r="BG37" s="53"/>
      <c r="BH37" s="97"/>
      <c r="BI37" s="110"/>
      <c r="BJ37" s="53"/>
      <c r="BK37" s="53"/>
      <c r="BL37" s="97"/>
      <c r="BM37" s="188">
        <v>7</v>
      </c>
    </row>
    <row r="38" spans="1:65" x14ac:dyDescent="0.3">
      <c r="A38" s="100">
        <v>25</v>
      </c>
      <c r="B38" s="107" t="s">
        <v>150</v>
      </c>
      <c r="C38" s="98" t="s">
        <v>85</v>
      </c>
      <c r="D38" s="103" t="s">
        <v>52</v>
      </c>
      <c r="E38" s="326" t="s">
        <v>32</v>
      </c>
      <c r="F38" s="86">
        <f t="shared" si="9"/>
        <v>80</v>
      </c>
      <c r="G38" s="354">
        <f t="shared" si="5"/>
        <v>4</v>
      </c>
      <c r="H38" s="110"/>
      <c r="I38" s="53"/>
      <c r="J38" s="53"/>
      <c r="K38" s="87">
        <f t="shared" si="10"/>
        <v>30</v>
      </c>
      <c r="L38" s="87">
        <f t="shared" si="8"/>
        <v>0</v>
      </c>
      <c r="M38" s="88">
        <v>0</v>
      </c>
      <c r="N38" s="87">
        <v>0</v>
      </c>
      <c r="O38" s="94">
        <f t="shared" si="7"/>
        <v>50</v>
      </c>
      <c r="P38" s="53"/>
      <c r="Q38" s="256"/>
      <c r="R38" s="113"/>
      <c r="S38" s="88"/>
      <c r="T38" s="88"/>
      <c r="U38" s="272"/>
      <c r="V38" s="272"/>
      <c r="W38" s="320"/>
      <c r="X38" s="110"/>
      <c r="Y38" s="53"/>
      <c r="Z38" s="53"/>
      <c r="AA38" s="96"/>
      <c r="AB38" s="96"/>
      <c r="AC38" s="97"/>
      <c r="AD38" s="104">
        <v>0</v>
      </c>
      <c r="AE38" s="105">
        <v>0</v>
      </c>
      <c r="AF38" s="105">
        <v>0</v>
      </c>
      <c r="AG38" s="117"/>
      <c r="AH38" s="227">
        <v>0</v>
      </c>
      <c r="AI38" s="104">
        <v>30</v>
      </c>
      <c r="AJ38" s="105">
        <v>0</v>
      </c>
      <c r="AK38" s="105">
        <v>50</v>
      </c>
      <c r="AL38" s="117"/>
      <c r="AM38" s="106">
        <v>4</v>
      </c>
      <c r="AN38" s="95"/>
      <c r="AO38" s="53"/>
      <c r="AP38" s="460"/>
      <c r="AQ38" s="53"/>
      <c r="AR38" s="97"/>
      <c r="AS38" s="110"/>
      <c r="AT38" s="53"/>
      <c r="AU38" s="53"/>
      <c r="AV38" s="96"/>
      <c r="AW38" s="95"/>
      <c r="AX38" s="53"/>
      <c r="AY38" s="53"/>
      <c r="AZ38" s="97"/>
      <c r="BA38" s="110"/>
      <c r="BB38" s="53"/>
      <c r="BC38" s="53"/>
      <c r="BD38" s="96"/>
      <c r="BE38" s="95"/>
      <c r="BF38" s="53"/>
      <c r="BG38" s="53"/>
      <c r="BH38" s="97"/>
      <c r="BI38" s="110"/>
      <c r="BJ38" s="53"/>
      <c r="BK38" s="53"/>
      <c r="BL38" s="97"/>
    </row>
    <row r="39" spans="1:65" s="1" customFormat="1" ht="26.4" x14ac:dyDescent="0.25">
      <c r="A39" s="100">
        <v>26</v>
      </c>
      <c r="B39" s="107" t="s">
        <v>151</v>
      </c>
      <c r="C39" s="98" t="s">
        <v>86</v>
      </c>
      <c r="D39" s="103" t="s">
        <v>52</v>
      </c>
      <c r="E39" s="328" t="s">
        <v>32</v>
      </c>
      <c r="F39" s="86">
        <f t="shared" si="9"/>
        <v>35</v>
      </c>
      <c r="G39" s="354">
        <f t="shared" si="5"/>
        <v>2</v>
      </c>
      <c r="H39" s="110"/>
      <c r="I39" s="53"/>
      <c r="J39" s="53"/>
      <c r="K39" s="87">
        <f t="shared" si="10"/>
        <v>35</v>
      </c>
      <c r="L39" s="87">
        <f t="shared" si="8"/>
        <v>0</v>
      </c>
      <c r="M39" s="88">
        <v>0</v>
      </c>
      <c r="N39" s="87">
        <v>0</v>
      </c>
      <c r="O39" s="94">
        <f t="shared" si="7"/>
        <v>0</v>
      </c>
      <c r="P39" s="53"/>
      <c r="Q39" s="258"/>
      <c r="R39" s="113"/>
      <c r="S39" s="88"/>
      <c r="T39" s="88"/>
      <c r="U39" s="272"/>
      <c r="V39" s="272"/>
      <c r="W39" s="320"/>
      <c r="X39" s="110"/>
      <c r="Y39" s="53"/>
      <c r="Z39" s="53"/>
      <c r="AA39" s="96"/>
      <c r="AB39" s="96"/>
      <c r="AC39" s="97"/>
      <c r="AD39" s="104">
        <v>0</v>
      </c>
      <c r="AE39" s="105">
        <v>0</v>
      </c>
      <c r="AF39" s="105">
        <v>0</v>
      </c>
      <c r="AG39" s="117"/>
      <c r="AH39" s="227">
        <v>0</v>
      </c>
      <c r="AI39" s="104">
        <v>35</v>
      </c>
      <c r="AJ39" s="105">
        <v>0</v>
      </c>
      <c r="AK39" s="105">
        <v>0</v>
      </c>
      <c r="AL39" s="117"/>
      <c r="AM39" s="106">
        <v>2</v>
      </c>
      <c r="AN39" s="125"/>
      <c r="AO39" s="123"/>
      <c r="AP39" s="462"/>
      <c r="AQ39" s="123"/>
      <c r="AR39" s="124"/>
      <c r="AS39" s="122"/>
      <c r="AT39" s="123"/>
      <c r="AU39" s="123"/>
      <c r="AV39" s="126"/>
      <c r="AW39" s="125"/>
      <c r="AX39" s="123"/>
      <c r="AY39" s="123"/>
      <c r="AZ39" s="124"/>
      <c r="BA39" s="122"/>
      <c r="BB39" s="123"/>
      <c r="BC39" s="123"/>
      <c r="BD39" s="126"/>
      <c r="BE39" s="125"/>
      <c r="BF39" s="123"/>
      <c r="BG39" s="123"/>
      <c r="BH39" s="124"/>
      <c r="BI39" s="122"/>
      <c r="BJ39" s="123"/>
      <c r="BK39" s="123"/>
      <c r="BL39" s="124"/>
    </row>
    <row r="40" spans="1:65" x14ac:dyDescent="0.3">
      <c r="A40" s="100">
        <v>27</v>
      </c>
      <c r="B40" s="107" t="s">
        <v>152</v>
      </c>
      <c r="C40" s="98" t="s">
        <v>87</v>
      </c>
      <c r="D40" s="103" t="s">
        <v>33</v>
      </c>
      <c r="E40" s="326" t="s">
        <v>33</v>
      </c>
      <c r="F40" s="86">
        <f t="shared" si="9"/>
        <v>65</v>
      </c>
      <c r="G40" s="354">
        <f t="shared" si="5"/>
        <v>4</v>
      </c>
      <c r="H40" s="110"/>
      <c r="I40" s="53"/>
      <c r="J40" s="53"/>
      <c r="K40" s="87">
        <f t="shared" si="10"/>
        <v>30</v>
      </c>
      <c r="L40" s="87">
        <f t="shared" si="8"/>
        <v>25</v>
      </c>
      <c r="M40" s="88">
        <v>0</v>
      </c>
      <c r="N40" s="87">
        <v>0</v>
      </c>
      <c r="O40" s="94">
        <f t="shared" si="7"/>
        <v>10</v>
      </c>
      <c r="P40" s="53"/>
      <c r="Q40" s="256"/>
      <c r="R40" s="113"/>
      <c r="S40" s="88"/>
      <c r="T40" s="88"/>
      <c r="U40" s="272"/>
      <c r="V40" s="272"/>
      <c r="W40" s="320"/>
      <c r="X40" s="110"/>
      <c r="Y40" s="53"/>
      <c r="Z40" s="53"/>
      <c r="AA40" s="96"/>
      <c r="AB40" s="96"/>
      <c r="AC40" s="97"/>
      <c r="AD40" s="104">
        <v>0</v>
      </c>
      <c r="AE40" s="105">
        <v>0</v>
      </c>
      <c r="AF40" s="105">
        <v>0</v>
      </c>
      <c r="AG40" s="117"/>
      <c r="AH40" s="227">
        <v>0</v>
      </c>
      <c r="AI40" s="104">
        <v>30</v>
      </c>
      <c r="AJ40" s="105">
        <v>25</v>
      </c>
      <c r="AK40" s="105">
        <v>10</v>
      </c>
      <c r="AL40" s="117"/>
      <c r="AM40" s="106">
        <v>4</v>
      </c>
      <c r="AN40" s="95"/>
      <c r="AO40" s="53"/>
      <c r="AP40" s="460"/>
      <c r="AQ40" s="53"/>
      <c r="AR40" s="97"/>
      <c r="AS40" s="110"/>
      <c r="AT40" s="53"/>
      <c r="AU40" s="53"/>
      <c r="AV40" s="96"/>
      <c r="AW40" s="95"/>
      <c r="AX40" s="53"/>
      <c r="AY40" s="53"/>
      <c r="AZ40" s="97"/>
      <c r="BA40" s="110"/>
      <c r="BB40" s="53"/>
      <c r="BC40" s="53"/>
      <c r="BD40" s="96"/>
      <c r="BE40" s="95"/>
      <c r="BF40" s="53"/>
      <c r="BG40" s="53"/>
      <c r="BH40" s="97"/>
      <c r="BI40" s="110"/>
      <c r="BJ40" s="53"/>
      <c r="BK40" s="53"/>
      <c r="BL40" s="97"/>
      <c r="BM40" s="188">
        <v>4</v>
      </c>
    </row>
    <row r="41" spans="1:65" x14ac:dyDescent="0.3">
      <c r="A41" s="100">
        <v>28</v>
      </c>
      <c r="B41" s="107" t="s">
        <v>153</v>
      </c>
      <c r="C41" s="98" t="s">
        <v>88</v>
      </c>
      <c r="D41" s="103" t="s">
        <v>54</v>
      </c>
      <c r="E41" s="326" t="s">
        <v>32</v>
      </c>
      <c r="F41" s="86">
        <f t="shared" si="9"/>
        <v>45</v>
      </c>
      <c r="G41" s="354">
        <f t="shared" si="5"/>
        <v>3</v>
      </c>
      <c r="H41" s="110"/>
      <c r="I41" s="53"/>
      <c r="J41" s="53"/>
      <c r="K41" s="87">
        <f t="shared" si="10"/>
        <v>30</v>
      </c>
      <c r="L41" s="87">
        <f t="shared" si="8"/>
        <v>15</v>
      </c>
      <c r="M41" s="88">
        <v>0</v>
      </c>
      <c r="N41" s="87">
        <v>0</v>
      </c>
      <c r="O41" s="94">
        <f t="shared" si="7"/>
        <v>0</v>
      </c>
      <c r="P41" s="53"/>
      <c r="Q41" s="256"/>
      <c r="R41" s="113"/>
      <c r="S41" s="88"/>
      <c r="T41" s="88"/>
      <c r="U41" s="272"/>
      <c r="V41" s="272"/>
      <c r="W41" s="320"/>
      <c r="X41" s="110"/>
      <c r="Y41" s="53"/>
      <c r="Z41" s="53"/>
      <c r="AA41" s="96"/>
      <c r="AB41" s="96"/>
      <c r="AC41" s="97"/>
      <c r="AD41" s="104">
        <v>30</v>
      </c>
      <c r="AE41" s="105">
        <v>15</v>
      </c>
      <c r="AF41" s="91">
        <v>0</v>
      </c>
      <c r="AG41" s="129"/>
      <c r="AH41" s="227">
        <v>3</v>
      </c>
      <c r="AI41" s="127">
        <v>0</v>
      </c>
      <c r="AJ41" s="91">
        <v>0</v>
      </c>
      <c r="AK41" s="91">
        <v>0</v>
      </c>
      <c r="AL41" s="129"/>
      <c r="AM41" s="115">
        <v>0</v>
      </c>
      <c r="AN41" s="95"/>
      <c r="AO41" s="53"/>
      <c r="AP41" s="460"/>
      <c r="AQ41" s="53"/>
      <c r="AR41" s="97"/>
      <c r="AS41" s="110"/>
      <c r="AT41" s="53"/>
      <c r="AU41" s="53"/>
      <c r="AV41" s="96"/>
      <c r="AW41" s="95"/>
      <c r="AX41" s="53"/>
      <c r="AY41" s="53"/>
      <c r="AZ41" s="97"/>
      <c r="BA41" s="110"/>
      <c r="BB41" s="53"/>
      <c r="BC41" s="53"/>
      <c r="BD41" s="96"/>
      <c r="BE41" s="95"/>
      <c r="BF41" s="53"/>
      <c r="BG41" s="53"/>
      <c r="BH41" s="97"/>
      <c r="BI41" s="110"/>
      <c r="BJ41" s="53"/>
      <c r="BK41" s="53"/>
      <c r="BL41" s="97"/>
      <c r="BM41" s="188">
        <v>3</v>
      </c>
    </row>
    <row r="42" spans="1:65" x14ac:dyDescent="0.3">
      <c r="A42" s="100">
        <v>29</v>
      </c>
      <c r="B42" s="107" t="s">
        <v>154</v>
      </c>
      <c r="C42" s="98" t="s">
        <v>89</v>
      </c>
      <c r="D42" s="103" t="s">
        <v>54</v>
      </c>
      <c r="E42" s="326" t="s">
        <v>33</v>
      </c>
      <c r="F42" s="86">
        <f t="shared" si="9"/>
        <v>60</v>
      </c>
      <c r="G42" s="354">
        <f t="shared" si="5"/>
        <v>3</v>
      </c>
      <c r="H42" s="110"/>
      <c r="I42" s="53"/>
      <c r="J42" s="53"/>
      <c r="K42" s="87">
        <f t="shared" si="10"/>
        <v>30</v>
      </c>
      <c r="L42" s="87">
        <f t="shared" si="8"/>
        <v>30</v>
      </c>
      <c r="M42" s="88">
        <v>0</v>
      </c>
      <c r="N42" s="87">
        <v>0</v>
      </c>
      <c r="O42" s="94">
        <f t="shared" si="7"/>
        <v>0</v>
      </c>
      <c r="P42" s="53"/>
      <c r="Q42" s="256"/>
      <c r="R42" s="113"/>
      <c r="S42" s="88"/>
      <c r="T42" s="88"/>
      <c r="U42" s="272"/>
      <c r="V42" s="272"/>
      <c r="W42" s="320"/>
      <c r="X42" s="110"/>
      <c r="Y42" s="53"/>
      <c r="Z42" s="87"/>
      <c r="AA42" s="94"/>
      <c r="AB42" s="94"/>
      <c r="AC42" s="97"/>
      <c r="AD42" s="104">
        <v>0</v>
      </c>
      <c r="AE42" s="105">
        <v>0</v>
      </c>
      <c r="AF42" s="91">
        <v>0</v>
      </c>
      <c r="AG42" s="129"/>
      <c r="AH42" s="227">
        <v>0</v>
      </c>
      <c r="AI42" s="127">
        <v>30</v>
      </c>
      <c r="AJ42" s="91">
        <v>30</v>
      </c>
      <c r="AK42" s="91">
        <v>0</v>
      </c>
      <c r="AL42" s="129"/>
      <c r="AM42" s="99">
        <v>3</v>
      </c>
      <c r="AN42" s="104"/>
      <c r="AO42" s="105"/>
      <c r="AP42" s="463"/>
      <c r="AQ42" s="91"/>
      <c r="AR42" s="227"/>
      <c r="AS42" s="127"/>
      <c r="AT42" s="91"/>
      <c r="AU42" s="91"/>
      <c r="AV42" s="115"/>
      <c r="AW42" s="95"/>
      <c r="AX42" s="53"/>
      <c r="AY42" s="53"/>
      <c r="AZ42" s="97"/>
      <c r="BA42" s="110"/>
      <c r="BB42" s="53"/>
      <c r="BC42" s="53"/>
      <c r="BD42" s="96"/>
      <c r="BE42" s="95"/>
      <c r="BF42" s="53"/>
      <c r="BG42" s="53"/>
      <c r="BH42" s="97"/>
      <c r="BI42" s="110"/>
      <c r="BJ42" s="53"/>
      <c r="BK42" s="53"/>
      <c r="BL42" s="97"/>
      <c r="BM42" s="188">
        <v>3</v>
      </c>
    </row>
    <row r="43" spans="1:65" x14ac:dyDescent="0.3">
      <c r="A43" s="100">
        <v>30</v>
      </c>
      <c r="B43" s="107" t="s">
        <v>157</v>
      </c>
      <c r="C43" s="128" t="s">
        <v>90</v>
      </c>
      <c r="D43" s="103" t="s">
        <v>52</v>
      </c>
      <c r="E43" s="326" t="s">
        <v>32</v>
      </c>
      <c r="F43" s="86">
        <f t="shared" si="9"/>
        <v>15</v>
      </c>
      <c r="G43" s="354">
        <f t="shared" si="5"/>
        <v>1</v>
      </c>
      <c r="H43" s="110"/>
      <c r="I43" s="53"/>
      <c r="J43" s="53"/>
      <c r="K43" s="87">
        <f t="shared" si="10"/>
        <v>15</v>
      </c>
      <c r="L43" s="87">
        <f t="shared" si="8"/>
        <v>0</v>
      </c>
      <c r="M43" s="88">
        <v>0</v>
      </c>
      <c r="N43" s="87">
        <v>0</v>
      </c>
      <c r="O43" s="94">
        <f t="shared" si="7"/>
        <v>0</v>
      </c>
      <c r="P43" s="53"/>
      <c r="Q43" s="256"/>
      <c r="R43" s="113"/>
      <c r="S43" s="88"/>
      <c r="T43" s="88"/>
      <c r="U43" s="272"/>
      <c r="V43" s="272"/>
      <c r="W43" s="320"/>
      <c r="X43" s="110"/>
      <c r="Y43" s="53"/>
      <c r="Z43" s="53"/>
      <c r="AA43" s="96"/>
      <c r="AB43" s="96"/>
      <c r="AC43" s="97"/>
      <c r="AD43" s="104">
        <v>15</v>
      </c>
      <c r="AE43" s="105">
        <v>0</v>
      </c>
      <c r="AF43" s="91">
        <v>0</v>
      </c>
      <c r="AG43" s="129"/>
      <c r="AH43" s="227">
        <v>1</v>
      </c>
      <c r="AI43" s="127">
        <v>0</v>
      </c>
      <c r="AJ43" s="91">
        <v>0</v>
      </c>
      <c r="AK43" s="91">
        <v>0</v>
      </c>
      <c r="AL43" s="129"/>
      <c r="AM43" s="99">
        <v>0</v>
      </c>
      <c r="AN43" s="104"/>
      <c r="AO43" s="105"/>
      <c r="AP43" s="463"/>
      <c r="AQ43" s="91"/>
      <c r="AR43" s="227"/>
      <c r="AS43" s="127"/>
      <c r="AT43" s="91"/>
      <c r="AU43" s="91"/>
      <c r="AV43" s="115"/>
      <c r="AW43" s="127"/>
      <c r="AX43" s="91"/>
      <c r="AY43" s="105"/>
      <c r="AZ43" s="145"/>
      <c r="BA43" s="127"/>
      <c r="BB43" s="91"/>
      <c r="BC43" s="105"/>
      <c r="BD43" s="130"/>
      <c r="BE43" s="95"/>
      <c r="BF43" s="53"/>
      <c r="BG43" s="53"/>
      <c r="BH43" s="97"/>
      <c r="BI43" s="110"/>
      <c r="BJ43" s="53"/>
      <c r="BK43" s="53"/>
      <c r="BL43" s="97"/>
    </row>
    <row r="44" spans="1:65" x14ac:dyDescent="0.3">
      <c r="A44" s="98">
        <v>31</v>
      </c>
      <c r="B44" s="107" t="s">
        <v>158</v>
      </c>
      <c r="C44" s="98" t="s">
        <v>91</v>
      </c>
      <c r="D44" s="131" t="s">
        <v>54</v>
      </c>
      <c r="E44" s="326" t="s">
        <v>33</v>
      </c>
      <c r="F44" s="86">
        <f t="shared" si="9"/>
        <v>110</v>
      </c>
      <c r="G44" s="354">
        <f>SUM(AH44+AM44+AR44+AV44)</f>
        <v>8</v>
      </c>
      <c r="H44" s="110"/>
      <c r="I44" s="53"/>
      <c r="J44" s="53"/>
      <c r="K44" s="87">
        <f>SUM(AD44+AI44+AN44+AS44)</f>
        <v>30</v>
      </c>
      <c r="L44" s="87">
        <f>SUM(AE44+AJ44+AO44+AT44)</f>
        <v>80</v>
      </c>
      <c r="M44" s="87">
        <v>0</v>
      </c>
      <c r="N44" s="87">
        <v>0</v>
      </c>
      <c r="O44" s="94">
        <f>SUM(AF44+AK44+AQ44+AU44)</f>
        <v>0</v>
      </c>
      <c r="P44" s="53"/>
      <c r="Q44" s="256"/>
      <c r="R44" s="113"/>
      <c r="S44" s="88"/>
      <c r="T44" s="88"/>
      <c r="U44" s="272"/>
      <c r="V44" s="272"/>
      <c r="W44" s="320"/>
      <c r="X44" s="110"/>
      <c r="Y44" s="53"/>
      <c r="Z44" s="53"/>
      <c r="AA44" s="96"/>
      <c r="AB44" s="96"/>
      <c r="AC44" s="97"/>
      <c r="AD44" s="104"/>
      <c r="AE44" s="105"/>
      <c r="AF44" s="91"/>
      <c r="AG44" s="129"/>
      <c r="AH44" s="227"/>
      <c r="AI44" s="127"/>
      <c r="AJ44" s="91"/>
      <c r="AK44" s="91"/>
      <c r="AL44" s="129"/>
      <c r="AM44" s="99"/>
      <c r="AN44" s="104">
        <v>15</v>
      </c>
      <c r="AO44" s="105">
        <v>40</v>
      </c>
      <c r="AP44" s="463"/>
      <c r="AQ44" s="91">
        <v>0</v>
      </c>
      <c r="AR44" s="227">
        <v>4</v>
      </c>
      <c r="AS44" s="127">
        <v>15</v>
      </c>
      <c r="AT44" s="91">
        <v>40</v>
      </c>
      <c r="AU44" s="91">
        <v>0</v>
      </c>
      <c r="AV44" s="115">
        <v>4</v>
      </c>
      <c r="AW44" s="95"/>
      <c r="AX44" s="53"/>
      <c r="AY44" s="53"/>
      <c r="AZ44" s="97"/>
      <c r="BA44" s="110"/>
      <c r="BB44" s="53"/>
      <c r="BC44" s="53"/>
      <c r="BD44" s="96"/>
      <c r="BE44" s="95"/>
      <c r="BF44" s="53"/>
      <c r="BG44" s="53"/>
      <c r="BH44" s="97"/>
      <c r="BI44" s="110"/>
      <c r="BJ44" s="53"/>
      <c r="BK44" s="53"/>
      <c r="BL44" s="97"/>
      <c r="BM44" s="188">
        <v>8</v>
      </c>
    </row>
    <row r="45" spans="1:65" x14ac:dyDescent="0.3">
      <c r="A45" s="100">
        <v>32</v>
      </c>
      <c r="B45" s="107" t="s">
        <v>159</v>
      </c>
      <c r="C45" s="98" t="s">
        <v>82</v>
      </c>
      <c r="D45" s="103" t="s">
        <v>33</v>
      </c>
      <c r="E45" s="326" t="s">
        <v>33</v>
      </c>
      <c r="F45" s="86">
        <f t="shared" si="9"/>
        <v>70</v>
      </c>
      <c r="G45" s="354">
        <f>SUM(AH45+AM45+AR45+AV45)</f>
        <v>5</v>
      </c>
      <c r="H45" s="110"/>
      <c r="I45" s="53"/>
      <c r="J45" s="53"/>
      <c r="K45" s="390">
        <f>SUM(AD45+AI45+AN45+AS45)</f>
        <v>30</v>
      </c>
      <c r="L45" s="390">
        <f>SUM(AO45,AT45)</f>
        <v>0</v>
      </c>
      <c r="M45" s="390">
        <f>SUM(AP45)</f>
        <v>30</v>
      </c>
      <c r="N45" s="390">
        <v>0</v>
      </c>
      <c r="O45" s="391">
        <f>SUM(AF45+AK45+AQ45+AU45)</f>
        <v>10</v>
      </c>
      <c r="P45" s="460"/>
      <c r="Q45" s="478"/>
      <c r="R45" s="479"/>
      <c r="S45" s="480"/>
      <c r="T45" s="480"/>
      <c r="U45" s="481"/>
      <c r="V45" s="481"/>
      <c r="W45" s="482"/>
      <c r="X45" s="459"/>
      <c r="Y45" s="460"/>
      <c r="Z45" s="460"/>
      <c r="AA45" s="483"/>
      <c r="AB45" s="483"/>
      <c r="AC45" s="484"/>
      <c r="AD45" s="485"/>
      <c r="AE45" s="463"/>
      <c r="AF45" s="461"/>
      <c r="AG45" s="486"/>
      <c r="AH45" s="487"/>
      <c r="AI45" s="488"/>
      <c r="AJ45" s="461"/>
      <c r="AK45" s="461"/>
      <c r="AL45" s="486"/>
      <c r="AM45" s="489"/>
      <c r="AN45" s="485">
        <v>30</v>
      </c>
      <c r="AO45" s="463">
        <v>0</v>
      </c>
      <c r="AP45" s="463">
        <v>30</v>
      </c>
      <c r="AQ45" s="461">
        <v>10</v>
      </c>
      <c r="AR45" s="487">
        <v>5</v>
      </c>
      <c r="AS45" s="308">
        <v>0</v>
      </c>
      <c r="AT45" s="138">
        <v>0</v>
      </c>
      <c r="AU45" s="138">
        <v>0</v>
      </c>
      <c r="AV45" s="139">
        <v>0</v>
      </c>
      <c r="AW45" s="95"/>
      <c r="AX45" s="53"/>
      <c r="AY45" s="53"/>
      <c r="AZ45" s="97"/>
      <c r="BA45" s="110"/>
      <c r="BB45" s="53"/>
      <c r="BC45" s="53"/>
      <c r="BD45" s="96"/>
      <c r="BE45" s="95"/>
      <c r="BF45" s="53"/>
      <c r="BG45" s="53"/>
      <c r="BH45" s="97"/>
      <c r="BI45" s="110"/>
      <c r="BJ45" s="53"/>
      <c r="BK45" s="53"/>
      <c r="BL45" s="97"/>
    </row>
    <row r="46" spans="1:65" x14ac:dyDescent="0.3">
      <c r="A46" s="100">
        <v>33</v>
      </c>
      <c r="B46" s="132" t="s">
        <v>156</v>
      </c>
      <c r="C46" s="128" t="s">
        <v>92</v>
      </c>
      <c r="D46" s="133" t="s">
        <v>54</v>
      </c>
      <c r="E46" s="326" t="s">
        <v>33</v>
      </c>
      <c r="F46" s="86">
        <f t="shared" si="9"/>
        <v>100</v>
      </c>
      <c r="G46" s="354">
        <f t="shared" ref="G46:G51" si="11">SUM(AV46+AR46)</f>
        <v>6</v>
      </c>
      <c r="H46" s="110"/>
      <c r="I46" s="53"/>
      <c r="J46" s="53"/>
      <c r="K46" s="87">
        <f>SUM(AN46+AS46)</f>
        <v>35</v>
      </c>
      <c r="L46" s="87">
        <f>SUM(AO46+AT46)</f>
        <v>65</v>
      </c>
      <c r="M46" s="87">
        <v>0</v>
      </c>
      <c r="N46" s="87">
        <v>0</v>
      </c>
      <c r="O46" s="94">
        <f t="shared" ref="O46:O52" si="12">SUM(AQ46+AU46)</f>
        <v>0</v>
      </c>
      <c r="P46" s="53"/>
      <c r="Q46" s="256"/>
      <c r="R46" s="113"/>
      <c r="S46" s="88"/>
      <c r="T46" s="88"/>
      <c r="U46" s="272"/>
      <c r="V46" s="272"/>
      <c r="W46" s="320"/>
      <c r="X46" s="110"/>
      <c r="Y46" s="53"/>
      <c r="Z46" s="53"/>
      <c r="AA46" s="96"/>
      <c r="AB46" s="96"/>
      <c r="AC46" s="97"/>
      <c r="AD46" s="104"/>
      <c r="AE46" s="105"/>
      <c r="AF46" s="91"/>
      <c r="AG46" s="129"/>
      <c r="AH46" s="227"/>
      <c r="AI46" s="127"/>
      <c r="AJ46" s="91"/>
      <c r="AK46" s="91"/>
      <c r="AL46" s="129"/>
      <c r="AM46" s="99"/>
      <c r="AN46" s="104">
        <v>35</v>
      </c>
      <c r="AO46" s="105">
        <v>65</v>
      </c>
      <c r="AP46" s="463"/>
      <c r="AQ46" s="91">
        <v>0</v>
      </c>
      <c r="AR46" s="227">
        <v>6</v>
      </c>
      <c r="AS46" s="127">
        <v>0</v>
      </c>
      <c r="AT46" s="91">
        <v>0</v>
      </c>
      <c r="AU46" s="91">
        <v>0</v>
      </c>
      <c r="AV46" s="99">
        <v>0</v>
      </c>
      <c r="AW46" s="95"/>
      <c r="AX46" s="53"/>
      <c r="AY46" s="53"/>
      <c r="AZ46" s="97"/>
      <c r="BA46" s="110"/>
      <c r="BB46" s="53"/>
      <c r="BC46" s="53"/>
      <c r="BD46" s="96"/>
      <c r="BE46" s="95"/>
      <c r="BF46" s="53"/>
      <c r="BG46" s="53"/>
      <c r="BH46" s="97"/>
      <c r="BI46" s="110"/>
      <c r="BJ46" s="53"/>
      <c r="BK46" s="53"/>
      <c r="BL46" s="97"/>
      <c r="BM46" s="188">
        <v>6</v>
      </c>
    </row>
    <row r="47" spans="1:65" x14ac:dyDescent="0.3">
      <c r="A47" s="100">
        <v>34</v>
      </c>
      <c r="B47" s="134" t="s">
        <v>160</v>
      </c>
      <c r="C47" s="128" t="s">
        <v>93</v>
      </c>
      <c r="D47" s="135" t="s">
        <v>54</v>
      </c>
      <c r="E47" s="326" t="s">
        <v>32</v>
      </c>
      <c r="F47" s="86">
        <f t="shared" si="9"/>
        <v>10</v>
      </c>
      <c r="G47" s="354">
        <f t="shared" si="11"/>
        <v>1</v>
      </c>
      <c r="H47" s="110"/>
      <c r="I47" s="53"/>
      <c r="J47" s="53"/>
      <c r="K47" s="87">
        <f>SUM(AN47+AS47)</f>
        <v>0</v>
      </c>
      <c r="L47" s="87">
        <f>SUM(AO47+AT47)</f>
        <v>0</v>
      </c>
      <c r="M47" s="87">
        <v>0</v>
      </c>
      <c r="N47" s="87">
        <v>0</v>
      </c>
      <c r="O47" s="94">
        <f t="shared" si="12"/>
        <v>10</v>
      </c>
      <c r="P47" s="53"/>
      <c r="Q47" s="256"/>
      <c r="R47" s="113"/>
      <c r="S47" s="88"/>
      <c r="T47" s="88"/>
      <c r="U47" s="272"/>
      <c r="V47" s="272"/>
      <c r="W47" s="320"/>
      <c r="X47" s="110"/>
      <c r="Y47" s="53"/>
      <c r="Z47" s="53"/>
      <c r="AA47" s="96"/>
      <c r="AB47" s="96"/>
      <c r="AC47" s="97"/>
      <c r="AD47" s="104"/>
      <c r="AE47" s="105"/>
      <c r="AF47" s="91"/>
      <c r="AG47" s="129"/>
      <c r="AH47" s="227"/>
      <c r="AI47" s="127"/>
      <c r="AJ47" s="91"/>
      <c r="AK47" s="91"/>
      <c r="AL47" s="129"/>
      <c r="AM47" s="99"/>
      <c r="AN47" s="136">
        <v>0</v>
      </c>
      <c r="AO47" s="137">
        <v>0</v>
      </c>
      <c r="AP47" s="464"/>
      <c r="AQ47" s="138">
        <v>10</v>
      </c>
      <c r="AR47" s="310">
        <v>1</v>
      </c>
      <c r="AS47" s="308">
        <v>0</v>
      </c>
      <c r="AT47" s="138">
        <v>0</v>
      </c>
      <c r="AU47" s="138">
        <v>0</v>
      </c>
      <c r="AV47" s="139">
        <v>0</v>
      </c>
      <c r="AW47" s="95"/>
      <c r="AX47" s="53"/>
      <c r="AY47" s="53"/>
      <c r="AZ47" s="97"/>
      <c r="BA47" s="110"/>
      <c r="BB47" s="53"/>
      <c r="BC47" s="53"/>
      <c r="BD47" s="96"/>
      <c r="BE47" s="95"/>
      <c r="BF47" s="53"/>
      <c r="BG47" s="53"/>
      <c r="BH47" s="97"/>
      <c r="BI47" s="110"/>
      <c r="BJ47" s="53"/>
      <c r="BK47" s="53"/>
      <c r="BL47" s="97"/>
      <c r="BM47" s="188">
        <v>1</v>
      </c>
    </row>
    <row r="48" spans="1:65" x14ac:dyDescent="0.3">
      <c r="A48" s="100">
        <v>35</v>
      </c>
      <c r="B48" s="107" t="s">
        <v>44</v>
      </c>
      <c r="C48" s="98" t="s">
        <v>40</v>
      </c>
      <c r="D48" s="98" t="s">
        <v>33</v>
      </c>
      <c r="E48" s="326" t="s">
        <v>33</v>
      </c>
      <c r="F48" s="86">
        <f t="shared" si="9"/>
        <v>75</v>
      </c>
      <c r="G48" s="354">
        <f t="shared" si="11"/>
        <v>5</v>
      </c>
      <c r="H48" s="110"/>
      <c r="I48" s="53"/>
      <c r="J48" s="53"/>
      <c r="K48" s="87">
        <f>SUM(AN48+AS48)</f>
        <v>30</v>
      </c>
      <c r="L48" s="87">
        <f>SUM(AO48+AT48)</f>
        <v>30</v>
      </c>
      <c r="M48" s="87">
        <v>0</v>
      </c>
      <c r="N48" s="87">
        <v>0</v>
      </c>
      <c r="O48" s="94">
        <f t="shared" si="12"/>
        <v>15</v>
      </c>
      <c r="P48" s="53"/>
      <c r="Q48" s="256"/>
      <c r="R48" s="113"/>
      <c r="S48" s="88"/>
      <c r="T48" s="88"/>
      <c r="U48" s="272"/>
      <c r="V48" s="272"/>
      <c r="W48" s="320"/>
      <c r="X48" s="110"/>
      <c r="Y48" s="53"/>
      <c r="Z48" s="53"/>
      <c r="AA48" s="96"/>
      <c r="AB48" s="96"/>
      <c r="AC48" s="97"/>
      <c r="AD48" s="104"/>
      <c r="AE48" s="105"/>
      <c r="AF48" s="91"/>
      <c r="AG48" s="129"/>
      <c r="AH48" s="227"/>
      <c r="AI48" s="127"/>
      <c r="AJ48" s="91"/>
      <c r="AK48" s="91"/>
      <c r="AL48" s="129"/>
      <c r="AM48" s="99"/>
      <c r="AN48" s="104">
        <v>0</v>
      </c>
      <c r="AO48" s="105">
        <v>0</v>
      </c>
      <c r="AP48" s="463"/>
      <c r="AQ48" s="91">
        <v>0</v>
      </c>
      <c r="AR48" s="227">
        <v>0</v>
      </c>
      <c r="AS48" s="127">
        <v>30</v>
      </c>
      <c r="AT48" s="91">
        <v>30</v>
      </c>
      <c r="AU48" s="91">
        <v>15</v>
      </c>
      <c r="AV48" s="115">
        <v>5</v>
      </c>
      <c r="AW48" s="95"/>
      <c r="AX48" s="53"/>
      <c r="AY48" s="53"/>
      <c r="AZ48" s="97"/>
      <c r="BA48" s="110"/>
      <c r="BB48" s="53"/>
      <c r="BC48" s="53"/>
      <c r="BD48" s="96"/>
      <c r="BE48" s="95"/>
      <c r="BF48" s="53"/>
      <c r="BG48" s="53"/>
      <c r="BH48" s="97"/>
      <c r="BI48" s="110"/>
      <c r="BJ48" s="53"/>
      <c r="BK48" s="53"/>
      <c r="BL48" s="97"/>
      <c r="BM48" s="188">
        <v>5</v>
      </c>
    </row>
    <row r="49" spans="1:81" x14ac:dyDescent="0.3">
      <c r="A49" s="100">
        <v>36</v>
      </c>
      <c r="B49" s="132" t="s">
        <v>155</v>
      </c>
      <c r="C49" s="98" t="s">
        <v>94</v>
      </c>
      <c r="D49" s="98" t="s">
        <v>33</v>
      </c>
      <c r="E49" s="98" t="s">
        <v>33</v>
      </c>
      <c r="F49" s="86">
        <f t="shared" si="9"/>
        <v>75</v>
      </c>
      <c r="G49" s="354">
        <f t="shared" si="11"/>
        <v>5</v>
      </c>
      <c r="H49" s="110"/>
      <c r="I49" s="53"/>
      <c r="J49" s="53"/>
      <c r="K49" s="390">
        <f>SUM(AN49+AS49)</f>
        <v>30</v>
      </c>
      <c r="L49" s="390">
        <f>SUM(AO49,AT49)</f>
        <v>0</v>
      </c>
      <c r="M49" s="390">
        <f>SUM(AP49)</f>
        <v>30</v>
      </c>
      <c r="N49" s="390">
        <v>0</v>
      </c>
      <c r="O49" s="391">
        <f t="shared" si="12"/>
        <v>15</v>
      </c>
      <c r="P49" s="460"/>
      <c r="Q49" s="478"/>
      <c r="R49" s="479"/>
      <c r="S49" s="480"/>
      <c r="T49" s="480"/>
      <c r="U49" s="481"/>
      <c r="V49" s="481"/>
      <c r="W49" s="482"/>
      <c r="X49" s="459"/>
      <c r="Y49" s="460"/>
      <c r="Z49" s="460"/>
      <c r="AA49" s="483"/>
      <c r="AB49" s="483"/>
      <c r="AC49" s="484"/>
      <c r="AD49" s="485"/>
      <c r="AE49" s="463"/>
      <c r="AF49" s="461"/>
      <c r="AG49" s="486"/>
      <c r="AH49" s="487"/>
      <c r="AI49" s="488"/>
      <c r="AJ49" s="461"/>
      <c r="AK49" s="461"/>
      <c r="AL49" s="486"/>
      <c r="AM49" s="489"/>
      <c r="AN49" s="485">
        <v>30</v>
      </c>
      <c r="AO49" s="463">
        <v>0</v>
      </c>
      <c r="AP49" s="463">
        <v>30</v>
      </c>
      <c r="AQ49" s="461">
        <v>15</v>
      </c>
      <c r="AR49" s="487">
        <v>5</v>
      </c>
      <c r="AS49" s="127">
        <v>0</v>
      </c>
      <c r="AT49" s="91">
        <v>0</v>
      </c>
      <c r="AU49" s="91">
        <v>0</v>
      </c>
      <c r="AV49" s="115">
        <v>0</v>
      </c>
      <c r="AW49" s="95"/>
      <c r="AX49" s="53"/>
      <c r="AY49" s="53"/>
      <c r="AZ49" s="97"/>
      <c r="BA49" s="110"/>
      <c r="BB49" s="53"/>
      <c r="BC49" s="53"/>
      <c r="BD49" s="96"/>
      <c r="BE49" s="95"/>
      <c r="BF49" s="53"/>
      <c r="BG49" s="53"/>
      <c r="BH49" s="97"/>
      <c r="BI49" s="110"/>
      <c r="BJ49" s="53"/>
      <c r="BK49" s="53"/>
      <c r="BL49" s="97"/>
      <c r="BM49" s="188">
        <v>5</v>
      </c>
    </row>
    <row r="50" spans="1:81" x14ac:dyDescent="0.3">
      <c r="A50" s="100">
        <v>37</v>
      </c>
      <c r="B50" s="132" t="s">
        <v>166</v>
      </c>
      <c r="C50" s="98" t="s">
        <v>95</v>
      </c>
      <c r="D50" s="98" t="s">
        <v>33</v>
      </c>
      <c r="E50" s="98" t="s">
        <v>32</v>
      </c>
      <c r="F50" s="86">
        <f t="shared" si="9"/>
        <v>90</v>
      </c>
      <c r="G50" s="354">
        <f t="shared" si="11"/>
        <v>5</v>
      </c>
      <c r="H50" s="110"/>
      <c r="I50" s="53"/>
      <c r="J50" s="53"/>
      <c r="K50" s="87">
        <f>SUM(AN50+AS50)</f>
        <v>30</v>
      </c>
      <c r="L50" s="87">
        <f>SUM(AO50+AT50)</f>
        <v>60</v>
      </c>
      <c r="M50" s="87">
        <v>0</v>
      </c>
      <c r="N50" s="87">
        <v>0</v>
      </c>
      <c r="O50" s="94">
        <f t="shared" si="12"/>
        <v>0</v>
      </c>
      <c r="P50" s="53"/>
      <c r="Q50" s="256"/>
      <c r="R50" s="113"/>
      <c r="S50" s="88"/>
      <c r="T50" s="88"/>
      <c r="U50" s="272"/>
      <c r="V50" s="272"/>
      <c r="W50" s="320"/>
      <c r="X50" s="110"/>
      <c r="Y50" s="53"/>
      <c r="Z50" s="53"/>
      <c r="AA50" s="96"/>
      <c r="AB50" s="96"/>
      <c r="AC50" s="97"/>
      <c r="AD50" s="104"/>
      <c r="AE50" s="105"/>
      <c r="AF50" s="91"/>
      <c r="AG50" s="129"/>
      <c r="AH50" s="227"/>
      <c r="AI50" s="127"/>
      <c r="AJ50" s="91"/>
      <c r="AK50" s="91"/>
      <c r="AL50" s="129"/>
      <c r="AM50" s="99"/>
      <c r="AN50" s="104">
        <v>0</v>
      </c>
      <c r="AO50" s="105">
        <v>0</v>
      </c>
      <c r="AP50" s="463"/>
      <c r="AQ50" s="91">
        <v>0</v>
      </c>
      <c r="AR50" s="227">
        <v>0</v>
      </c>
      <c r="AS50" s="127">
        <v>30</v>
      </c>
      <c r="AT50" s="91">
        <v>60</v>
      </c>
      <c r="AU50" s="91">
        <v>0</v>
      </c>
      <c r="AV50" s="103">
        <v>5</v>
      </c>
      <c r="AW50" s="114"/>
      <c r="AX50" s="91"/>
      <c r="AY50" s="91"/>
      <c r="AZ50" s="145"/>
      <c r="BA50" s="110"/>
      <c r="BB50" s="53"/>
      <c r="BC50" s="53"/>
      <c r="BD50" s="96"/>
      <c r="BE50" s="95"/>
      <c r="BF50" s="53"/>
      <c r="BG50" s="53"/>
      <c r="BH50" s="97"/>
      <c r="BI50" s="110"/>
      <c r="BJ50" s="53"/>
      <c r="BK50" s="53"/>
      <c r="BL50" s="97"/>
      <c r="BM50" s="188">
        <v>5</v>
      </c>
    </row>
    <row r="51" spans="1:81" x14ac:dyDescent="0.3">
      <c r="A51" s="100">
        <v>38</v>
      </c>
      <c r="B51" s="132" t="s">
        <v>167</v>
      </c>
      <c r="C51" s="98" t="s">
        <v>96</v>
      </c>
      <c r="D51" s="98" t="s">
        <v>52</v>
      </c>
      <c r="E51" s="98" t="s">
        <v>32</v>
      </c>
      <c r="F51" s="86">
        <f t="shared" si="9"/>
        <v>20</v>
      </c>
      <c r="G51" s="354">
        <f t="shared" si="11"/>
        <v>1</v>
      </c>
      <c r="H51" s="110"/>
      <c r="I51" s="53"/>
      <c r="J51" s="53"/>
      <c r="K51" s="87">
        <f>SUM(AN51+AS51)</f>
        <v>20</v>
      </c>
      <c r="L51" s="87">
        <f>SUM(AO51+AT51)</f>
        <v>0</v>
      </c>
      <c r="M51" s="87">
        <v>0</v>
      </c>
      <c r="N51" s="87">
        <v>0</v>
      </c>
      <c r="O51" s="94">
        <f t="shared" si="12"/>
        <v>0</v>
      </c>
      <c r="P51" s="53"/>
      <c r="Q51" s="256"/>
      <c r="R51" s="113"/>
      <c r="S51" s="88"/>
      <c r="T51" s="88"/>
      <c r="U51" s="272"/>
      <c r="V51" s="272"/>
      <c r="W51" s="320"/>
      <c r="X51" s="110"/>
      <c r="Y51" s="53"/>
      <c r="Z51" s="53"/>
      <c r="AA51" s="96"/>
      <c r="AB51" s="96"/>
      <c r="AC51" s="97"/>
      <c r="AD51" s="104"/>
      <c r="AE51" s="105"/>
      <c r="AF51" s="91"/>
      <c r="AG51" s="129"/>
      <c r="AH51" s="227"/>
      <c r="AI51" s="127"/>
      <c r="AJ51" s="91"/>
      <c r="AK51" s="91"/>
      <c r="AL51" s="129"/>
      <c r="AM51" s="99"/>
      <c r="AN51" s="104">
        <v>20</v>
      </c>
      <c r="AO51" s="105">
        <v>0</v>
      </c>
      <c r="AP51" s="463"/>
      <c r="AQ51" s="91">
        <v>0</v>
      </c>
      <c r="AR51" s="227">
        <v>1</v>
      </c>
      <c r="AS51" s="127">
        <v>0</v>
      </c>
      <c r="AT51" s="91">
        <v>0</v>
      </c>
      <c r="AU51" s="91">
        <v>0</v>
      </c>
      <c r="AV51" s="115">
        <v>0</v>
      </c>
      <c r="AW51" s="95"/>
      <c r="AX51" s="53"/>
      <c r="AY51" s="53"/>
      <c r="AZ51" s="97"/>
      <c r="BA51" s="110"/>
      <c r="BB51" s="53"/>
      <c r="BC51" s="53"/>
      <c r="BD51" s="96"/>
      <c r="BE51" s="95"/>
      <c r="BF51" s="53"/>
      <c r="BG51" s="53"/>
      <c r="BH51" s="97"/>
      <c r="BI51" s="110"/>
      <c r="BJ51" s="53"/>
      <c r="BK51" s="53"/>
      <c r="BL51" s="97"/>
    </row>
    <row r="52" spans="1:81" s="140" customFormat="1" ht="23.25" customHeight="1" x14ac:dyDescent="0.25">
      <c r="A52" s="100">
        <v>39</v>
      </c>
      <c r="B52" s="132" t="s">
        <v>174</v>
      </c>
      <c r="C52" s="98" t="s">
        <v>97</v>
      </c>
      <c r="D52" s="98" t="s">
        <v>54</v>
      </c>
      <c r="E52" s="98" t="s">
        <v>33</v>
      </c>
      <c r="F52" s="118">
        <f t="shared" si="9"/>
        <v>160</v>
      </c>
      <c r="G52" s="356">
        <f>SUM(AR52+AV52)</f>
        <v>12</v>
      </c>
      <c r="H52" s="122"/>
      <c r="I52" s="123"/>
      <c r="J52" s="123"/>
      <c r="K52" s="119">
        <f>SUM(AN52+AS52)</f>
        <v>60</v>
      </c>
      <c r="L52" s="119">
        <f>SUM(AO52+AT52)</f>
        <v>100</v>
      </c>
      <c r="M52" s="87">
        <v>0</v>
      </c>
      <c r="N52" s="87">
        <v>0</v>
      </c>
      <c r="O52" s="229">
        <f t="shared" si="12"/>
        <v>0</v>
      </c>
      <c r="P52" s="123"/>
      <c r="Q52" s="259"/>
      <c r="R52" s="121"/>
      <c r="S52" s="120"/>
      <c r="T52" s="120"/>
      <c r="U52" s="273"/>
      <c r="V52" s="273"/>
      <c r="W52" s="321"/>
      <c r="X52" s="122"/>
      <c r="Y52" s="123"/>
      <c r="Z52" s="123"/>
      <c r="AA52" s="126"/>
      <c r="AB52" s="126"/>
      <c r="AC52" s="124"/>
      <c r="AD52" s="104"/>
      <c r="AE52" s="105"/>
      <c r="AF52" s="91"/>
      <c r="AG52" s="129"/>
      <c r="AH52" s="227"/>
      <c r="AI52" s="127"/>
      <c r="AJ52" s="91"/>
      <c r="AK52" s="91"/>
      <c r="AL52" s="129"/>
      <c r="AM52" s="99"/>
      <c r="AN52" s="104">
        <v>30</v>
      </c>
      <c r="AO52" s="105">
        <v>50</v>
      </c>
      <c r="AP52" s="463"/>
      <c r="AQ52" s="91">
        <v>0</v>
      </c>
      <c r="AR52" s="227">
        <v>6</v>
      </c>
      <c r="AS52" s="127">
        <v>30</v>
      </c>
      <c r="AT52" s="91">
        <v>50</v>
      </c>
      <c r="AU52" s="91">
        <v>0</v>
      </c>
      <c r="AV52" s="115">
        <v>6</v>
      </c>
      <c r="AW52" s="125"/>
      <c r="AX52" s="123"/>
      <c r="AY52" s="123"/>
      <c r="AZ52" s="124"/>
      <c r="BA52" s="122"/>
      <c r="BB52" s="123"/>
      <c r="BC52" s="123"/>
      <c r="BD52" s="126"/>
      <c r="BE52" s="125"/>
      <c r="BF52" s="123"/>
      <c r="BG52" s="123"/>
      <c r="BH52" s="124"/>
      <c r="BI52" s="122"/>
      <c r="BJ52" s="123"/>
      <c r="BK52" s="123"/>
      <c r="BL52" s="124"/>
      <c r="BM52" s="1">
        <v>12</v>
      </c>
    </row>
    <row r="53" spans="1:81" s="140" customFormat="1" ht="24.75" customHeight="1" x14ac:dyDescent="0.25">
      <c r="A53" s="98">
        <v>40</v>
      </c>
      <c r="B53" s="132" t="s">
        <v>166</v>
      </c>
      <c r="C53" s="98" t="s">
        <v>98</v>
      </c>
      <c r="D53" s="98" t="s">
        <v>54</v>
      </c>
      <c r="E53" s="98" t="s">
        <v>33</v>
      </c>
      <c r="F53" s="86">
        <f t="shared" si="9"/>
        <v>105</v>
      </c>
      <c r="G53" s="354">
        <f t="shared" ref="G53:G58" si="13">SUM(BD53+AZ53)</f>
        <v>8</v>
      </c>
      <c r="H53" s="110"/>
      <c r="I53" s="53"/>
      <c r="J53" s="53"/>
      <c r="K53" s="87">
        <f t="shared" ref="K53:L53" si="14">SUM(BA53+AW53)</f>
        <v>30</v>
      </c>
      <c r="L53" s="87">
        <f t="shared" si="14"/>
        <v>60</v>
      </c>
      <c r="M53" s="87">
        <v>0</v>
      </c>
      <c r="N53" s="87">
        <f t="shared" ref="N53:N68" si="15">SUM(AE53+AJ53+AO53+AT53)</f>
        <v>0</v>
      </c>
      <c r="O53" s="94">
        <f>SUM(BC53+AY53)</f>
        <v>15</v>
      </c>
      <c r="P53" s="53"/>
      <c r="Q53" s="259"/>
      <c r="R53" s="121"/>
      <c r="S53" s="120"/>
      <c r="T53" s="120"/>
      <c r="U53" s="273"/>
      <c r="V53" s="273"/>
      <c r="W53" s="321"/>
      <c r="X53" s="122"/>
      <c r="Y53" s="123"/>
      <c r="Z53" s="123"/>
      <c r="AA53" s="126"/>
      <c r="AB53" s="126"/>
      <c r="AC53" s="124"/>
      <c r="AD53" s="104"/>
      <c r="AE53" s="105"/>
      <c r="AF53" s="91"/>
      <c r="AG53" s="129"/>
      <c r="AH53" s="227"/>
      <c r="AI53" s="127"/>
      <c r="AJ53" s="91"/>
      <c r="AK53" s="91"/>
      <c r="AL53" s="129"/>
      <c r="AM53" s="99"/>
      <c r="AN53" s="104"/>
      <c r="AO53" s="105"/>
      <c r="AP53" s="463"/>
      <c r="AQ53" s="91"/>
      <c r="AR53" s="227"/>
      <c r="AS53" s="104"/>
      <c r="AT53" s="105"/>
      <c r="AU53" s="91"/>
      <c r="AV53" s="106"/>
      <c r="AW53" s="114">
        <v>30</v>
      </c>
      <c r="AX53" s="91">
        <v>60</v>
      </c>
      <c r="AY53" s="91">
        <v>15</v>
      </c>
      <c r="AZ53" s="99">
        <v>8</v>
      </c>
      <c r="BA53" s="127">
        <v>0</v>
      </c>
      <c r="BB53" s="91">
        <v>0</v>
      </c>
      <c r="BC53" s="91">
        <v>0</v>
      </c>
      <c r="BD53" s="103">
        <v>0</v>
      </c>
      <c r="BE53" s="125"/>
      <c r="BF53" s="123"/>
      <c r="BG53" s="123"/>
      <c r="BH53" s="124"/>
      <c r="BI53" s="122"/>
      <c r="BJ53" s="123"/>
      <c r="BK53" s="123"/>
      <c r="BL53" s="124"/>
      <c r="BM53" s="1">
        <v>8</v>
      </c>
    </row>
    <row r="54" spans="1:81" x14ac:dyDescent="0.3">
      <c r="A54" s="100">
        <v>41</v>
      </c>
      <c r="B54" s="132" t="s">
        <v>161</v>
      </c>
      <c r="C54" s="98" t="s">
        <v>99</v>
      </c>
      <c r="D54" s="98" t="s">
        <v>33</v>
      </c>
      <c r="E54" s="98" t="s">
        <v>33</v>
      </c>
      <c r="F54" s="86">
        <f t="shared" si="9"/>
        <v>90</v>
      </c>
      <c r="G54" s="354">
        <f t="shared" si="13"/>
        <v>6</v>
      </c>
      <c r="H54" s="110"/>
      <c r="I54" s="53"/>
      <c r="J54" s="53"/>
      <c r="K54" s="87">
        <f t="shared" ref="K54:L58" si="16">SUM(BA54+AW54)</f>
        <v>30</v>
      </c>
      <c r="L54" s="87">
        <f t="shared" si="16"/>
        <v>60</v>
      </c>
      <c r="M54" s="87">
        <v>0</v>
      </c>
      <c r="N54" s="87">
        <f t="shared" si="15"/>
        <v>0</v>
      </c>
      <c r="O54" s="94">
        <f>SUM(BC54+AY54)</f>
        <v>0</v>
      </c>
      <c r="P54" s="53"/>
      <c r="Q54" s="256"/>
      <c r="R54" s="113"/>
      <c r="S54" s="88"/>
      <c r="T54" s="88"/>
      <c r="U54" s="272"/>
      <c r="V54" s="272"/>
      <c r="W54" s="320"/>
      <c r="X54" s="110"/>
      <c r="Y54" s="53"/>
      <c r="Z54" s="53"/>
      <c r="AA54" s="96"/>
      <c r="AB54" s="96"/>
      <c r="AC54" s="97"/>
      <c r="AD54" s="104"/>
      <c r="AE54" s="105"/>
      <c r="AF54" s="91"/>
      <c r="AG54" s="129"/>
      <c r="AH54" s="227"/>
      <c r="AI54" s="127"/>
      <c r="AJ54" s="91"/>
      <c r="AK54" s="91"/>
      <c r="AL54" s="129"/>
      <c r="AM54" s="99"/>
      <c r="AN54" s="104"/>
      <c r="AO54" s="105"/>
      <c r="AP54" s="463"/>
      <c r="AQ54" s="91"/>
      <c r="AR54" s="227"/>
      <c r="AS54" s="104"/>
      <c r="AT54" s="105"/>
      <c r="AU54" s="91"/>
      <c r="AV54" s="106"/>
      <c r="AW54" s="141">
        <v>30</v>
      </c>
      <c r="AX54" s="142">
        <v>60</v>
      </c>
      <c r="AY54" s="142">
        <v>0</v>
      </c>
      <c r="AZ54" s="228">
        <v>6</v>
      </c>
      <c r="BA54" s="143">
        <v>0</v>
      </c>
      <c r="BB54" s="142">
        <v>0</v>
      </c>
      <c r="BC54" s="142">
        <v>0</v>
      </c>
      <c r="BD54" s="144">
        <v>0</v>
      </c>
      <c r="BE54" s="95"/>
      <c r="BF54" s="53"/>
      <c r="BG54" s="53"/>
      <c r="BH54" s="97"/>
      <c r="BI54" s="110"/>
      <c r="BJ54" s="53"/>
      <c r="BK54" s="53"/>
      <c r="BL54" s="97"/>
      <c r="BM54" s="188">
        <v>6</v>
      </c>
    </row>
    <row r="55" spans="1:81" x14ac:dyDescent="0.3">
      <c r="A55" s="100">
        <v>42</v>
      </c>
      <c r="B55" s="132" t="s">
        <v>168</v>
      </c>
      <c r="C55" s="98" t="s">
        <v>100</v>
      </c>
      <c r="D55" s="98" t="s">
        <v>34</v>
      </c>
      <c r="E55" s="98" t="s">
        <v>32</v>
      </c>
      <c r="F55" s="86">
        <f t="shared" si="9"/>
        <v>45</v>
      </c>
      <c r="G55" s="354">
        <f t="shared" si="13"/>
        <v>3</v>
      </c>
      <c r="H55" s="110"/>
      <c r="I55" s="53"/>
      <c r="J55" s="53"/>
      <c r="K55" s="87">
        <f t="shared" si="16"/>
        <v>15</v>
      </c>
      <c r="L55" s="87">
        <f t="shared" si="16"/>
        <v>0</v>
      </c>
      <c r="M55" s="87">
        <v>0</v>
      </c>
      <c r="N55" s="87">
        <f t="shared" si="15"/>
        <v>0</v>
      </c>
      <c r="O55" s="94">
        <f>SUM(BC55+AY55)</f>
        <v>30</v>
      </c>
      <c r="P55" s="53"/>
      <c r="Q55" s="256"/>
      <c r="R55" s="113"/>
      <c r="S55" s="88"/>
      <c r="T55" s="88"/>
      <c r="U55" s="272"/>
      <c r="V55" s="272"/>
      <c r="W55" s="320"/>
      <c r="X55" s="110"/>
      <c r="Y55" s="53"/>
      <c r="Z55" s="53"/>
      <c r="AA55" s="96"/>
      <c r="AB55" s="96"/>
      <c r="AC55" s="97"/>
      <c r="AD55" s="104"/>
      <c r="AE55" s="105"/>
      <c r="AF55" s="91"/>
      <c r="AG55" s="129"/>
      <c r="AH55" s="227"/>
      <c r="AI55" s="127"/>
      <c r="AJ55" s="91"/>
      <c r="AK55" s="91"/>
      <c r="AL55" s="129"/>
      <c r="AM55" s="99"/>
      <c r="AN55" s="127"/>
      <c r="AO55" s="91"/>
      <c r="AP55" s="461"/>
      <c r="AQ55" s="105"/>
      <c r="AR55" s="99"/>
      <c r="AS55" s="127"/>
      <c r="AT55" s="91"/>
      <c r="AU55" s="105"/>
      <c r="AV55" s="99"/>
      <c r="AW55" s="127">
        <v>0</v>
      </c>
      <c r="AX55" s="91">
        <v>0</v>
      </c>
      <c r="AY55" s="91">
        <v>0</v>
      </c>
      <c r="AZ55" s="99">
        <v>0</v>
      </c>
      <c r="BA55" s="127">
        <v>15</v>
      </c>
      <c r="BB55" s="91">
        <v>0</v>
      </c>
      <c r="BC55" s="91">
        <v>30</v>
      </c>
      <c r="BD55" s="99">
        <v>3</v>
      </c>
      <c r="BE55" s="110"/>
      <c r="BF55" s="53"/>
      <c r="BG55" s="53"/>
      <c r="BH55" s="97"/>
      <c r="BI55" s="110"/>
      <c r="BJ55" s="53"/>
      <c r="BK55" s="53"/>
      <c r="BL55" s="97"/>
    </row>
    <row r="56" spans="1:81" x14ac:dyDescent="0.3">
      <c r="A56" s="100">
        <v>43</v>
      </c>
      <c r="B56" s="132" t="s">
        <v>169</v>
      </c>
      <c r="C56" s="98" t="s">
        <v>101</v>
      </c>
      <c r="D56" s="98" t="s">
        <v>33</v>
      </c>
      <c r="E56" s="329" t="s">
        <v>33</v>
      </c>
      <c r="F56" s="86">
        <f t="shared" si="9"/>
        <v>110</v>
      </c>
      <c r="G56" s="354">
        <f t="shared" si="13"/>
        <v>8</v>
      </c>
      <c r="H56" s="110"/>
      <c r="I56" s="53"/>
      <c r="J56" s="53"/>
      <c r="K56" s="87">
        <f t="shared" si="16"/>
        <v>30</v>
      </c>
      <c r="L56" s="87">
        <f t="shared" si="16"/>
        <v>60</v>
      </c>
      <c r="M56" s="87">
        <v>0</v>
      </c>
      <c r="N56" s="87">
        <f t="shared" si="15"/>
        <v>0</v>
      </c>
      <c r="O56" s="94">
        <f>SUM(BC56+AY56)</f>
        <v>20</v>
      </c>
      <c r="P56" s="53"/>
      <c r="Q56" s="256"/>
      <c r="R56" s="113"/>
      <c r="S56" s="88"/>
      <c r="T56" s="88"/>
      <c r="U56" s="272"/>
      <c r="V56" s="272"/>
      <c r="W56" s="320"/>
      <c r="X56" s="110"/>
      <c r="Y56" s="53"/>
      <c r="Z56" s="53"/>
      <c r="AA56" s="96"/>
      <c r="AB56" s="96"/>
      <c r="AC56" s="97"/>
      <c r="AD56" s="104"/>
      <c r="AE56" s="105"/>
      <c r="AF56" s="91"/>
      <c r="AG56" s="129"/>
      <c r="AH56" s="227"/>
      <c r="AI56" s="127"/>
      <c r="AJ56" s="91"/>
      <c r="AK56" s="91"/>
      <c r="AL56" s="129"/>
      <c r="AM56" s="103"/>
      <c r="AN56" s="95"/>
      <c r="AO56" s="53"/>
      <c r="AP56" s="460"/>
      <c r="AQ56" s="53"/>
      <c r="AR56" s="97"/>
      <c r="AS56" s="110"/>
      <c r="AT56" s="53"/>
      <c r="AU56" s="53"/>
      <c r="AV56" s="97"/>
      <c r="AW56" s="104">
        <v>0</v>
      </c>
      <c r="AX56" s="105">
        <v>0</v>
      </c>
      <c r="AY56" s="91">
        <v>0</v>
      </c>
      <c r="AZ56" s="227">
        <v>0</v>
      </c>
      <c r="BA56" s="127">
        <v>30</v>
      </c>
      <c r="BB56" s="91">
        <v>60</v>
      </c>
      <c r="BC56" s="91">
        <v>20</v>
      </c>
      <c r="BD56" s="99">
        <v>8</v>
      </c>
      <c r="BE56" s="104"/>
      <c r="BF56" s="105"/>
      <c r="BG56" s="91"/>
      <c r="BH56" s="317"/>
      <c r="BI56" s="127"/>
      <c r="BJ56" s="91"/>
      <c r="BK56" s="91"/>
      <c r="BL56" s="145"/>
      <c r="BM56" s="188">
        <v>8</v>
      </c>
    </row>
    <row r="57" spans="1:81" x14ac:dyDescent="0.3">
      <c r="A57" s="100">
        <v>44</v>
      </c>
      <c r="B57" s="132" t="s">
        <v>170</v>
      </c>
      <c r="C57" s="98" t="s">
        <v>102</v>
      </c>
      <c r="D57" s="98" t="s">
        <v>54</v>
      </c>
      <c r="E57" s="329" t="s">
        <v>33</v>
      </c>
      <c r="F57" s="86">
        <f t="shared" si="9"/>
        <v>105</v>
      </c>
      <c r="G57" s="354">
        <f t="shared" si="13"/>
        <v>8</v>
      </c>
      <c r="H57" s="110"/>
      <c r="I57" s="53"/>
      <c r="J57" s="53"/>
      <c r="K57" s="87">
        <f t="shared" si="16"/>
        <v>45</v>
      </c>
      <c r="L57" s="87">
        <f t="shared" si="16"/>
        <v>30</v>
      </c>
      <c r="M57" s="87">
        <v>0</v>
      </c>
      <c r="N57" s="87">
        <f t="shared" si="15"/>
        <v>0</v>
      </c>
      <c r="O57" s="94">
        <f>SUM(AY57+BC57)</f>
        <v>30</v>
      </c>
      <c r="P57" s="53"/>
      <c r="Q57" s="256"/>
      <c r="R57" s="113"/>
      <c r="S57" s="88"/>
      <c r="T57" s="88"/>
      <c r="U57" s="272"/>
      <c r="V57" s="272"/>
      <c r="W57" s="320"/>
      <c r="X57" s="110"/>
      <c r="Y57" s="53"/>
      <c r="Z57" s="53"/>
      <c r="AA57" s="96"/>
      <c r="AB57" s="96"/>
      <c r="AC57" s="97"/>
      <c r="AD57" s="104"/>
      <c r="AE57" s="105"/>
      <c r="AF57" s="91"/>
      <c r="AG57" s="129"/>
      <c r="AH57" s="227"/>
      <c r="AI57" s="127"/>
      <c r="AJ57" s="91"/>
      <c r="AK57" s="91"/>
      <c r="AL57" s="129"/>
      <c r="AM57" s="103"/>
      <c r="AN57" s="95"/>
      <c r="AO57" s="53"/>
      <c r="AP57" s="460"/>
      <c r="AQ57" s="53"/>
      <c r="AR57" s="97"/>
      <c r="AS57" s="110"/>
      <c r="AT57" s="53"/>
      <c r="AU57" s="53"/>
      <c r="AV57" s="97"/>
      <c r="AW57" s="104">
        <v>0</v>
      </c>
      <c r="AX57" s="105">
        <v>0</v>
      </c>
      <c r="AY57" s="91">
        <v>0</v>
      </c>
      <c r="AZ57" s="227">
        <v>0</v>
      </c>
      <c r="BA57" s="127">
        <v>45</v>
      </c>
      <c r="BB57" s="91">
        <v>30</v>
      </c>
      <c r="BC57" s="91">
        <v>30</v>
      </c>
      <c r="BD57" s="99">
        <v>8</v>
      </c>
      <c r="BE57" s="104"/>
      <c r="BF57" s="105"/>
      <c r="BG57" s="91"/>
      <c r="BH57" s="317"/>
      <c r="BI57" s="127"/>
      <c r="BJ57" s="91"/>
      <c r="BK57" s="91"/>
      <c r="BL57" s="145"/>
      <c r="BM57" s="188">
        <v>8</v>
      </c>
    </row>
    <row r="58" spans="1:81" x14ac:dyDescent="0.3">
      <c r="A58" s="100">
        <v>45</v>
      </c>
      <c r="B58" s="132" t="s">
        <v>171</v>
      </c>
      <c r="C58" s="98" t="s">
        <v>103</v>
      </c>
      <c r="D58" s="98" t="s">
        <v>33</v>
      </c>
      <c r="E58" s="329" t="s">
        <v>33</v>
      </c>
      <c r="F58" s="86">
        <f t="shared" si="9"/>
        <v>105</v>
      </c>
      <c r="G58" s="354">
        <f t="shared" si="13"/>
        <v>7</v>
      </c>
      <c r="H58" s="110"/>
      <c r="I58" s="53"/>
      <c r="J58" s="53"/>
      <c r="K58" s="87">
        <f t="shared" si="16"/>
        <v>30</v>
      </c>
      <c r="L58" s="87">
        <f t="shared" si="16"/>
        <v>60</v>
      </c>
      <c r="M58" s="87">
        <v>0</v>
      </c>
      <c r="N58" s="87">
        <f t="shared" si="15"/>
        <v>0</v>
      </c>
      <c r="O58" s="94">
        <f>SUM(BC58+AY58)</f>
        <v>15</v>
      </c>
      <c r="P58" s="53"/>
      <c r="Q58" s="257"/>
      <c r="R58" s="113"/>
      <c r="S58" s="88"/>
      <c r="T58" s="88"/>
      <c r="U58" s="272"/>
      <c r="V58" s="272"/>
      <c r="W58" s="320"/>
      <c r="X58" s="110"/>
      <c r="Y58" s="53"/>
      <c r="Z58" s="53"/>
      <c r="AA58" s="96"/>
      <c r="AB58" s="96"/>
      <c r="AC58" s="97"/>
      <c r="AD58" s="104"/>
      <c r="AE58" s="105"/>
      <c r="AF58" s="91"/>
      <c r="AG58" s="129"/>
      <c r="AH58" s="227"/>
      <c r="AI58" s="127"/>
      <c r="AJ58" s="91"/>
      <c r="AK58" s="91"/>
      <c r="AL58" s="129"/>
      <c r="AM58" s="103"/>
      <c r="AN58" s="95"/>
      <c r="AO58" s="53"/>
      <c r="AP58" s="460"/>
      <c r="AQ58" s="53"/>
      <c r="AR58" s="97"/>
      <c r="AS58" s="110"/>
      <c r="AT58" s="53"/>
      <c r="AU58" s="53"/>
      <c r="AV58" s="97"/>
      <c r="AW58" s="104">
        <v>30</v>
      </c>
      <c r="AX58" s="105">
        <v>60</v>
      </c>
      <c r="AY58" s="91">
        <v>15</v>
      </c>
      <c r="AZ58" s="227">
        <v>7</v>
      </c>
      <c r="BA58" s="127">
        <v>0</v>
      </c>
      <c r="BB58" s="91">
        <v>0</v>
      </c>
      <c r="BC58" s="91">
        <v>0</v>
      </c>
      <c r="BD58" s="99">
        <v>0</v>
      </c>
      <c r="BE58" s="104"/>
      <c r="BF58" s="105"/>
      <c r="BG58" s="91"/>
      <c r="BH58" s="317"/>
      <c r="BI58" s="127"/>
      <c r="BJ58" s="91"/>
      <c r="BK58" s="91"/>
      <c r="BL58" s="145"/>
    </row>
    <row r="59" spans="1:81" x14ac:dyDescent="0.3">
      <c r="A59" s="100">
        <v>46</v>
      </c>
      <c r="B59" s="132" t="s">
        <v>144</v>
      </c>
      <c r="C59" s="98" t="s">
        <v>104</v>
      </c>
      <c r="D59" s="98" t="s">
        <v>54</v>
      </c>
      <c r="E59" s="329" t="s">
        <v>33</v>
      </c>
      <c r="F59" s="86">
        <f t="shared" si="9"/>
        <v>270</v>
      </c>
      <c r="G59" s="354">
        <f>SUM(BH59+BL59+BD59+AZ59)</f>
        <v>19</v>
      </c>
      <c r="H59" s="110"/>
      <c r="I59" s="53"/>
      <c r="J59" s="53"/>
      <c r="K59" s="87">
        <f t="shared" ref="K59" si="17">SUM(BA59+AW59+BI59+BE59)</f>
        <v>0</v>
      </c>
      <c r="L59" s="87">
        <v>0</v>
      </c>
      <c r="M59" s="87">
        <f>SUM(BB59+AX59+BJ59+BF59)</f>
        <v>270</v>
      </c>
      <c r="N59" s="87">
        <f t="shared" si="15"/>
        <v>0</v>
      </c>
      <c r="O59" s="94">
        <f>SUM(BC59+AY59+BK59+BG59)</f>
        <v>0</v>
      </c>
      <c r="P59" s="53"/>
      <c r="Q59" s="257"/>
      <c r="R59" s="209"/>
      <c r="S59" s="197"/>
      <c r="T59" s="197"/>
      <c r="U59" s="274"/>
      <c r="V59" s="274"/>
      <c r="W59" s="322"/>
      <c r="X59" s="205"/>
      <c r="Y59" s="204"/>
      <c r="Z59" s="204"/>
      <c r="AA59" s="206"/>
      <c r="AB59" s="206"/>
      <c r="AC59" s="207"/>
      <c r="AD59" s="200"/>
      <c r="AE59" s="201"/>
      <c r="AF59" s="210"/>
      <c r="AG59" s="276"/>
      <c r="AH59" s="303"/>
      <c r="AI59" s="211"/>
      <c r="AJ59" s="210"/>
      <c r="AK59" s="210"/>
      <c r="AL59" s="276"/>
      <c r="AM59" s="194"/>
      <c r="AN59" s="203"/>
      <c r="AO59" s="204"/>
      <c r="AP59" s="460"/>
      <c r="AQ59" s="204"/>
      <c r="AR59" s="207"/>
      <c r="AS59" s="205"/>
      <c r="AT59" s="204"/>
      <c r="AU59" s="204"/>
      <c r="AV59" s="207"/>
      <c r="AW59" s="200">
        <v>0</v>
      </c>
      <c r="AX59" s="201">
        <v>85</v>
      </c>
      <c r="AY59" s="210">
        <v>0</v>
      </c>
      <c r="AZ59" s="303">
        <v>6</v>
      </c>
      <c r="BA59" s="211">
        <v>0</v>
      </c>
      <c r="BB59" s="210">
        <v>85</v>
      </c>
      <c r="BC59" s="210">
        <v>0</v>
      </c>
      <c r="BD59" s="212">
        <v>6</v>
      </c>
      <c r="BE59" s="200">
        <v>0</v>
      </c>
      <c r="BF59" s="201">
        <v>100</v>
      </c>
      <c r="BG59" s="210">
        <v>0</v>
      </c>
      <c r="BH59" s="303">
        <v>7</v>
      </c>
      <c r="BI59" s="211"/>
      <c r="BJ59" s="210"/>
      <c r="BK59" s="210"/>
      <c r="BL59" s="145"/>
      <c r="BM59" s="188">
        <v>19</v>
      </c>
    </row>
    <row r="60" spans="1:81" s="84" customFormat="1" x14ac:dyDescent="0.3">
      <c r="A60" s="98">
        <v>47</v>
      </c>
      <c r="B60" s="132" t="s">
        <v>172</v>
      </c>
      <c r="C60" s="98" t="s">
        <v>111</v>
      </c>
      <c r="D60" s="98" t="s">
        <v>54</v>
      </c>
      <c r="E60" s="329" t="s">
        <v>32</v>
      </c>
      <c r="F60" s="86">
        <f t="shared" si="9"/>
        <v>20</v>
      </c>
      <c r="G60" s="354">
        <f>SUM(BH60+BL60+BD60+AZ60)</f>
        <v>1</v>
      </c>
      <c r="H60" s="110"/>
      <c r="I60" s="53"/>
      <c r="J60" s="53"/>
      <c r="K60" s="87">
        <f t="shared" ref="K60:L60" si="18">SUM(BA60+AW60+BI60+BE60)</f>
        <v>0</v>
      </c>
      <c r="L60" s="87">
        <f t="shared" si="18"/>
        <v>0</v>
      </c>
      <c r="M60" s="87">
        <f t="shared" ref="M60" si="19">SUM(BB60+AX60+BJ60+BF60)</f>
        <v>0</v>
      </c>
      <c r="N60" s="87">
        <f t="shared" si="15"/>
        <v>0</v>
      </c>
      <c r="O60" s="94">
        <f>SUM(BC60+AY60+BK60+BG60)</f>
        <v>20</v>
      </c>
      <c r="P60" s="53"/>
      <c r="Q60" s="257"/>
      <c r="R60" s="209"/>
      <c r="S60" s="197"/>
      <c r="T60" s="197"/>
      <c r="U60" s="274"/>
      <c r="V60" s="274"/>
      <c r="W60" s="322"/>
      <c r="X60" s="205"/>
      <c r="Y60" s="204"/>
      <c r="Z60" s="204"/>
      <c r="AA60" s="206"/>
      <c r="AB60" s="206"/>
      <c r="AC60" s="207"/>
      <c r="AD60" s="198"/>
      <c r="AE60" s="199"/>
      <c r="AF60" s="216"/>
      <c r="AG60" s="277"/>
      <c r="AH60" s="304"/>
      <c r="AI60" s="211"/>
      <c r="AJ60" s="210"/>
      <c r="AK60" s="216"/>
      <c r="AL60" s="277"/>
      <c r="AM60" s="194"/>
      <c r="AN60" s="203"/>
      <c r="AO60" s="204"/>
      <c r="AP60" s="460"/>
      <c r="AQ60" s="204"/>
      <c r="AR60" s="207"/>
      <c r="AS60" s="205"/>
      <c r="AT60" s="204"/>
      <c r="AU60" s="204"/>
      <c r="AV60" s="207"/>
      <c r="AW60" s="198">
        <v>0</v>
      </c>
      <c r="AX60" s="199">
        <v>0</v>
      </c>
      <c r="AY60" s="216">
        <v>20</v>
      </c>
      <c r="AZ60" s="304">
        <v>1</v>
      </c>
      <c r="BA60" s="211">
        <v>0</v>
      </c>
      <c r="BB60" s="210">
        <v>0</v>
      </c>
      <c r="BC60" s="216">
        <v>0</v>
      </c>
      <c r="BD60" s="212">
        <v>0</v>
      </c>
      <c r="BE60" s="198"/>
      <c r="BF60" s="199"/>
      <c r="BG60" s="216"/>
      <c r="BH60" s="304"/>
      <c r="BI60" s="211"/>
      <c r="BJ60" s="210"/>
      <c r="BK60" s="216"/>
      <c r="BL60" s="212"/>
      <c r="BM60" s="188">
        <v>1</v>
      </c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1:81" x14ac:dyDescent="0.3">
      <c r="A61" s="100">
        <v>48</v>
      </c>
      <c r="B61" s="132" t="s">
        <v>173</v>
      </c>
      <c r="C61" s="98" t="s">
        <v>46</v>
      </c>
      <c r="D61" s="98" t="s">
        <v>33</v>
      </c>
      <c r="E61" s="98" t="s">
        <v>33</v>
      </c>
      <c r="F61" s="195">
        <f t="shared" si="9"/>
        <v>110</v>
      </c>
      <c r="G61" s="355">
        <f t="shared" ref="G61:G68" si="20">SUM(BH61+BL61)</f>
        <v>8</v>
      </c>
      <c r="H61" s="205"/>
      <c r="I61" s="204"/>
      <c r="J61" s="204"/>
      <c r="K61" s="208">
        <f t="shared" ref="K61:L68" si="21">SUM(BI61+BE61)</f>
        <v>30</v>
      </c>
      <c r="L61" s="208">
        <f t="shared" si="21"/>
        <v>50</v>
      </c>
      <c r="M61" s="196">
        <v>0</v>
      </c>
      <c r="N61" s="196">
        <f t="shared" si="15"/>
        <v>0</v>
      </c>
      <c r="O61" s="230">
        <f t="shared" ref="O61:O68" si="22">SUM(BK61+BG61)</f>
        <v>30</v>
      </c>
      <c r="P61" s="204"/>
      <c r="Q61" s="257"/>
      <c r="R61" s="209"/>
      <c r="S61" s="197"/>
      <c r="T61" s="197"/>
      <c r="U61" s="274"/>
      <c r="V61" s="274"/>
      <c r="W61" s="322"/>
      <c r="X61" s="205"/>
      <c r="Y61" s="204"/>
      <c r="Z61" s="204"/>
      <c r="AA61" s="206"/>
      <c r="AB61" s="206"/>
      <c r="AC61" s="207"/>
      <c r="AD61" s="200"/>
      <c r="AE61" s="201"/>
      <c r="AF61" s="210"/>
      <c r="AG61" s="276"/>
      <c r="AH61" s="303"/>
      <c r="AI61" s="211"/>
      <c r="AJ61" s="210"/>
      <c r="AK61" s="210"/>
      <c r="AL61" s="276"/>
      <c r="AM61" s="194"/>
      <c r="AN61" s="203"/>
      <c r="AO61" s="204"/>
      <c r="AP61" s="460"/>
      <c r="AQ61" s="204"/>
      <c r="AR61" s="207"/>
      <c r="AS61" s="205"/>
      <c r="AT61" s="204"/>
      <c r="AU61" s="204"/>
      <c r="AV61" s="207"/>
      <c r="AW61" s="200"/>
      <c r="AX61" s="201"/>
      <c r="AY61" s="210"/>
      <c r="AZ61" s="303"/>
      <c r="BA61" s="211"/>
      <c r="BB61" s="210"/>
      <c r="BC61" s="210"/>
      <c r="BD61" s="212"/>
      <c r="BE61" s="213">
        <v>30</v>
      </c>
      <c r="BF61" s="214">
        <v>50</v>
      </c>
      <c r="BG61" s="214">
        <v>30</v>
      </c>
      <c r="BH61" s="215">
        <v>8</v>
      </c>
      <c r="BI61" s="213">
        <v>0</v>
      </c>
      <c r="BJ61" s="214">
        <v>0</v>
      </c>
      <c r="BK61" s="214">
        <v>0</v>
      </c>
      <c r="BL61" s="215">
        <v>0</v>
      </c>
      <c r="BM61" s="248">
        <v>8</v>
      </c>
    </row>
    <row r="62" spans="1:81" x14ac:dyDescent="0.3">
      <c r="A62" s="100">
        <v>49</v>
      </c>
      <c r="B62" s="132" t="s">
        <v>167</v>
      </c>
      <c r="C62" s="98" t="s">
        <v>105</v>
      </c>
      <c r="D62" s="98" t="s">
        <v>52</v>
      </c>
      <c r="E62" s="329" t="s">
        <v>32</v>
      </c>
      <c r="F62" s="195">
        <f t="shared" si="9"/>
        <v>90</v>
      </c>
      <c r="G62" s="355">
        <f t="shared" si="20"/>
        <v>6</v>
      </c>
      <c r="H62" s="205"/>
      <c r="I62" s="204"/>
      <c r="J62" s="204"/>
      <c r="K62" s="208">
        <f t="shared" si="21"/>
        <v>30</v>
      </c>
      <c r="L62" s="204">
        <f t="shared" ref="L62:L68" si="23">SUM(BF62+BJ62)</f>
        <v>0</v>
      </c>
      <c r="M62" s="196">
        <v>0</v>
      </c>
      <c r="N62" s="196">
        <f t="shared" si="15"/>
        <v>0</v>
      </c>
      <c r="O62" s="230">
        <f t="shared" si="22"/>
        <v>60</v>
      </c>
      <c r="P62" s="204"/>
      <c r="Q62" s="257"/>
      <c r="R62" s="209"/>
      <c r="S62" s="197"/>
      <c r="T62" s="197"/>
      <c r="U62" s="274"/>
      <c r="V62" s="274"/>
      <c r="W62" s="322"/>
      <c r="X62" s="205"/>
      <c r="Y62" s="204"/>
      <c r="Z62" s="204"/>
      <c r="AA62" s="206"/>
      <c r="AB62" s="206"/>
      <c r="AC62" s="207"/>
      <c r="AD62" s="200"/>
      <c r="AE62" s="201"/>
      <c r="AF62" s="210"/>
      <c r="AG62" s="276"/>
      <c r="AH62" s="303"/>
      <c r="AI62" s="211"/>
      <c r="AJ62" s="210"/>
      <c r="AK62" s="210"/>
      <c r="AL62" s="276"/>
      <c r="AM62" s="194"/>
      <c r="AN62" s="203"/>
      <c r="AO62" s="204"/>
      <c r="AP62" s="460"/>
      <c r="AQ62" s="204"/>
      <c r="AR62" s="207"/>
      <c r="AS62" s="205"/>
      <c r="AT62" s="204"/>
      <c r="AU62" s="204"/>
      <c r="AV62" s="207"/>
      <c r="AW62" s="200"/>
      <c r="AX62" s="201"/>
      <c r="AY62" s="210"/>
      <c r="AZ62" s="303"/>
      <c r="BA62" s="211"/>
      <c r="BB62" s="210"/>
      <c r="BC62" s="210"/>
      <c r="BD62" s="212"/>
      <c r="BE62" s="213">
        <v>0</v>
      </c>
      <c r="BF62" s="214">
        <v>0</v>
      </c>
      <c r="BG62" s="214">
        <v>0</v>
      </c>
      <c r="BH62" s="215">
        <v>0</v>
      </c>
      <c r="BI62" s="213">
        <v>30</v>
      </c>
      <c r="BJ62" s="214">
        <v>0</v>
      </c>
      <c r="BK62" s="214">
        <v>60</v>
      </c>
      <c r="BL62" s="215">
        <v>6</v>
      </c>
    </row>
    <row r="63" spans="1:81" x14ac:dyDescent="0.3">
      <c r="A63" s="100">
        <v>50</v>
      </c>
      <c r="B63" s="132" t="s">
        <v>137</v>
      </c>
      <c r="C63" s="98" t="s">
        <v>106</v>
      </c>
      <c r="D63" s="98" t="s">
        <v>53</v>
      </c>
      <c r="E63" s="98" t="s">
        <v>32</v>
      </c>
      <c r="F63" s="195">
        <f t="shared" si="9"/>
        <v>30</v>
      </c>
      <c r="G63" s="355">
        <f t="shared" si="20"/>
        <v>2</v>
      </c>
      <c r="H63" s="205"/>
      <c r="I63" s="204"/>
      <c r="J63" s="204"/>
      <c r="K63" s="208">
        <f t="shared" si="21"/>
        <v>15</v>
      </c>
      <c r="L63" s="204">
        <f t="shared" si="23"/>
        <v>0</v>
      </c>
      <c r="M63" s="196">
        <v>0</v>
      </c>
      <c r="N63" s="196">
        <f t="shared" si="15"/>
        <v>0</v>
      </c>
      <c r="O63" s="230">
        <f t="shared" si="22"/>
        <v>15</v>
      </c>
      <c r="P63" s="204"/>
      <c r="Q63" s="257"/>
      <c r="R63" s="209"/>
      <c r="S63" s="197"/>
      <c r="T63" s="197"/>
      <c r="U63" s="274"/>
      <c r="V63" s="274"/>
      <c r="W63" s="322"/>
      <c r="X63" s="205"/>
      <c r="Y63" s="204"/>
      <c r="Z63" s="204"/>
      <c r="AA63" s="206"/>
      <c r="AB63" s="206"/>
      <c r="AC63" s="207"/>
      <c r="AD63" s="200"/>
      <c r="AE63" s="201"/>
      <c r="AF63" s="210"/>
      <c r="AG63" s="276"/>
      <c r="AH63" s="303"/>
      <c r="AI63" s="211"/>
      <c r="AJ63" s="210"/>
      <c r="AK63" s="210"/>
      <c r="AL63" s="276"/>
      <c r="AM63" s="194"/>
      <c r="AN63" s="203"/>
      <c r="AO63" s="204"/>
      <c r="AP63" s="460"/>
      <c r="AQ63" s="204"/>
      <c r="AR63" s="207"/>
      <c r="AS63" s="205"/>
      <c r="AT63" s="204"/>
      <c r="AU63" s="204"/>
      <c r="AV63" s="207"/>
      <c r="AW63" s="200"/>
      <c r="AX63" s="201"/>
      <c r="AY63" s="210"/>
      <c r="AZ63" s="303"/>
      <c r="BA63" s="211"/>
      <c r="BB63" s="210"/>
      <c r="BC63" s="210"/>
      <c r="BD63" s="212"/>
      <c r="BE63" s="200">
        <v>0</v>
      </c>
      <c r="BF63" s="201">
        <v>0</v>
      </c>
      <c r="BG63" s="210">
        <v>0</v>
      </c>
      <c r="BH63" s="303">
        <v>0</v>
      </c>
      <c r="BI63" s="211">
        <v>15</v>
      </c>
      <c r="BJ63" s="210">
        <v>0</v>
      </c>
      <c r="BK63" s="210">
        <v>15</v>
      </c>
      <c r="BL63" s="212">
        <v>2</v>
      </c>
    </row>
    <row r="64" spans="1:81" x14ac:dyDescent="0.3">
      <c r="A64" s="100">
        <v>51</v>
      </c>
      <c r="B64" s="132" t="s">
        <v>143</v>
      </c>
      <c r="C64" s="98" t="s">
        <v>136</v>
      </c>
      <c r="D64" s="98" t="s">
        <v>56</v>
      </c>
      <c r="E64" s="329" t="s">
        <v>32</v>
      </c>
      <c r="F64" s="86">
        <f t="shared" si="9"/>
        <v>450</v>
      </c>
      <c r="G64" s="354">
        <f t="shared" si="20"/>
        <v>27</v>
      </c>
      <c r="H64" s="110"/>
      <c r="I64" s="53"/>
      <c r="J64" s="53"/>
      <c r="K64" s="119">
        <f t="shared" si="21"/>
        <v>0</v>
      </c>
      <c r="L64" s="53">
        <f t="shared" si="23"/>
        <v>400</v>
      </c>
      <c r="M64" s="87">
        <v>0</v>
      </c>
      <c r="N64" s="87">
        <f t="shared" si="15"/>
        <v>0</v>
      </c>
      <c r="O64" s="94">
        <f t="shared" si="22"/>
        <v>50</v>
      </c>
      <c r="P64" s="53"/>
      <c r="Q64" s="257"/>
      <c r="R64" s="113"/>
      <c r="S64" s="88"/>
      <c r="T64" s="88"/>
      <c r="U64" s="272"/>
      <c r="V64" s="272"/>
      <c r="W64" s="320"/>
      <c r="X64" s="110"/>
      <c r="Y64" s="53"/>
      <c r="Z64" s="53"/>
      <c r="AA64" s="96"/>
      <c r="AB64" s="96"/>
      <c r="AC64" s="97"/>
      <c r="AD64" s="104"/>
      <c r="AE64" s="105"/>
      <c r="AF64" s="91"/>
      <c r="AG64" s="129"/>
      <c r="AH64" s="227"/>
      <c r="AI64" s="127"/>
      <c r="AJ64" s="91"/>
      <c r="AK64" s="91"/>
      <c r="AL64" s="129"/>
      <c r="AM64" s="103"/>
      <c r="AN64" s="95"/>
      <c r="AO64" s="53"/>
      <c r="AP64" s="460"/>
      <c r="AQ64" s="53"/>
      <c r="AR64" s="97"/>
      <c r="AS64" s="110"/>
      <c r="AT64" s="53"/>
      <c r="AU64" s="53"/>
      <c r="AV64" s="97"/>
      <c r="AW64" s="104"/>
      <c r="AX64" s="105"/>
      <c r="AY64" s="91"/>
      <c r="AZ64" s="227"/>
      <c r="BA64" s="104"/>
      <c r="BB64" s="105"/>
      <c r="BC64" s="91"/>
      <c r="BD64" s="227"/>
      <c r="BE64" s="143">
        <v>0</v>
      </c>
      <c r="BF64" s="142">
        <v>100</v>
      </c>
      <c r="BG64" s="142">
        <v>30</v>
      </c>
      <c r="BH64" s="228">
        <v>7</v>
      </c>
      <c r="BI64" s="143">
        <v>0</v>
      </c>
      <c r="BJ64" s="142">
        <v>300</v>
      </c>
      <c r="BK64" s="142">
        <v>20</v>
      </c>
      <c r="BL64" s="228">
        <v>20</v>
      </c>
    </row>
    <row r="65" spans="1:81" s="84" customFormat="1" x14ac:dyDescent="0.3">
      <c r="A65" s="100">
        <v>52</v>
      </c>
      <c r="B65" s="132" t="s">
        <v>162</v>
      </c>
      <c r="C65" s="98" t="s">
        <v>107</v>
      </c>
      <c r="D65" s="98" t="s">
        <v>54</v>
      </c>
      <c r="E65" s="98" t="s">
        <v>32</v>
      </c>
      <c r="F65" s="195">
        <f t="shared" si="9"/>
        <v>30</v>
      </c>
      <c r="G65" s="355">
        <f t="shared" si="20"/>
        <v>2</v>
      </c>
      <c r="H65" s="205"/>
      <c r="I65" s="204"/>
      <c r="J65" s="204"/>
      <c r="K65" s="208">
        <f t="shared" si="21"/>
        <v>15</v>
      </c>
      <c r="L65" s="204">
        <f t="shared" si="23"/>
        <v>0</v>
      </c>
      <c r="M65" s="196">
        <v>0</v>
      </c>
      <c r="N65" s="196">
        <f t="shared" si="15"/>
        <v>0</v>
      </c>
      <c r="O65" s="230">
        <f t="shared" si="22"/>
        <v>15</v>
      </c>
      <c r="P65" s="204"/>
      <c r="Q65" s="257"/>
      <c r="R65" s="209"/>
      <c r="S65" s="197"/>
      <c r="T65" s="197"/>
      <c r="U65" s="274"/>
      <c r="V65" s="274"/>
      <c r="W65" s="322"/>
      <c r="X65" s="205"/>
      <c r="Y65" s="204"/>
      <c r="Z65" s="204"/>
      <c r="AA65" s="206"/>
      <c r="AB65" s="206"/>
      <c r="AC65" s="207"/>
      <c r="AD65" s="198"/>
      <c r="AE65" s="199"/>
      <c r="AF65" s="216"/>
      <c r="AG65" s="277"/>
      <c r="AH65" s="304"/>
      <c r="AI65" s="211"/>
      <c r="AJ65" s="210"/>
      <c r="AK65" s="216"/>
      <c r="AL65" s="277"/>
      <c r="AM65" s="194"/>
      <c r="AN65" s="203"/>
      <c r="AO65" s="204"/>
      <c r="AP65" s="460"/>
      <c r="AQ65" s="204"/>
      <c r="AR65" s="207"/>
      <c r="AS65" s="205"/>
      <c r="AT65" s="204"/>
      <c r="AU65" s="204"/>
      <c r="AV65" s="207"/>
      <c r="AW65" s="198"/>
      <c r="AX65" s="199"/>
      <c r="AY65" s="216"/>
      <c r="AZ65" s="304"/>
      <c r="BA65" s="211"/>
      <c r="BB65" s="210"/>
      <c r="BC65" s="216"/>
      <c r="BD65" s="212"/>
      <c r="BE65" s="213">
        <v>15</v>
      </c>
      <c r="BF65" s="214">
        <v>0</v>
      </c>
      <c r="BG65" s="214">
        <v>15</v>
      </c>
      <c r="BH65" s="215">
        <v>2</v>
      </c>
      <c r="BI65" s="213">
        <v>0</v>
      </c>
      <c r="BJ65" s="214">
        <v>0</v>
      </c>
      <c r="BK65" s="214">
        <v>0</v>
      </c>
      <c r="BL65" s="215">
        <v>0</v>
      </c>
      <c r="BM65" s="248">
        <v>2</v>
      </c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1:81" s="84" customFormat="1" x14ac:dyDescent="0.3">
      <c r="A66" s="100">
        <v>53</v>
      </c>
      <c r="B66" s="132" t="s">
        <v>163</v>
      </c>
      <c r="C66" s="98" t="s">
        <v>108</v>
      </c>
      <c r="D66" s="98" t="s">
        <v>54</v>
      </c>
      <c r="E66" s="98" t="s">
        <v>32</v>
      </c>
      <c r="F66" s="195">
        <f t="shared" si="9"/>
        <v>30</v>
      </c>
      <c r="G66" s="355">
        <f t="shared" si="20"/>
        <v>2</v>
      </c>
      <c r="H66" s="205"/>
      <c r="I66" s="204"/>
      <c r="J66" s="204"/>
      <c r="K66" s="208">
        <f t="shared" si="21"/>
        <v>15</v>
      </c>
      <c r="L66" s="204">
        <f t="shared" si="23"/>
        <v>0</v>
      </c>
      <c r="M66" s="196">
        <v>0</v>
      </c>
      <c r="N66" s="196">
        <f t="shared" si="15"/>
        <v>0</v>
      </c>
      <c r="O66" s="230">
        <f t="shared" si="22"/>
        <v>15</v>
      </c>
      <c r="P66" s="204"/>
      <c r="Q66" s="257"/>
      <c r="R66" s="209"/>
      <c r="S66" s="197"/>
      <c r="T66" s="197"/>
      <c r="U66" s="274"/>
      <c r="V66" s="274"/>
      <c r="W66" s="322"/>
      <c r="X66" s="205"/>
      <c r="Y66" s="204"/>
      <c r="Z66" s="204"/>
      <c r="AA66" s="206"/>
      <c r="AB66" s="206"/>
      <c r="AC66" s="207"/>
      <c r="AD66" s="198"/>
      <c r="AE66" s="199"/>
      <c r="AF66" s="216"/>
      <c r="AG66" s="277"/>
      <c r="AH66" s="304"/>
      <c r="AI66" s="211"/>
      <c r="AJ66" s="210"/>
      <c r="AK66" s="216"/>
      <c r="AL66" s="277"/>
      <c r="AM66" s="194"/>
      <c r="AN66" s="203"/>
      <c r="AO66" s="204"/>
      <c r="AP66" s="460"/>
      <c r="AQ66" s="204"/>
      <c r="AR66" s="207"/>
      <c r="AS66" s="205"/>
      <c r="AT66" s="204"/>
      <c r="AU66" s="204"/>
      <c r="AV66" s="206"/>
      <c r="AW66" s="217"/>
      <c r="AX66" s="210"/>
      <c r="AY66" s="216"/>
      <c r="AZ66" s="212"/>
      <c r="BA66" s="211"/>
      <c r="BB66" s="210"/>
      <c r="BC66" s="216"/>
      <c r="BD66" s="212"/>
      <c r="BE66" s="213">
        <v>15</v>
      </c>
      <c r="BF66" s="214">
        <v>0</v>
      </c>
      <c r="BG66" s="214">
        <v>15</v>
      </c>
      <c r="BH66" s="215">
        <v>2</v>
      </c>
      <c r="BI66" s="213">
        <v>0</v>
      </c>
      <c r="BJ66" s="214">
        <v>0</v>
      </c>
      <c r="BK66" s="214">
        <v>0</v>
      </c>
      <c r="BL66" s="215">
        <v>0</v>
      </c>
      <c r="BM66" s="248">
        <v>2</v>
      </c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1:81" s="85" customFormat="1" ht="26.4" x14ac:dyDescent="0.3">
      <c r="A67" s="98">
        <v>54</v>
      </c>
      <c r="B67" s="132" t="s">
        <v>164</v>
      </c>
      <c r="C67" s="98" t="s">
        <v>109</v>
      </c>
      <c r="D67" s="98" t="s">
        <v>54</v>
      </c>
      <c r="E67" s="98" t="s">
        <v>32</v>
      </c>
      <c r="F67" s="218">
        <f t="shared" si="9"/>
        <v>20</v>
      </c>
      <c r="G67" s="357">
        <f t="shared" si="20"/>
        <v>1</v>
      </c>
      <c r="H67" s="221"/>
      <c r="I67" s="222"/>
      <c r="J67" s="222"/>
      <c r="K67" s="208">
        <f t="shared" si="21"/>
        <v>20</v>
      </c>
      <c r="L67" s="204">
        <f t="shared" si="23"/>
        <v>0</v>
      </c>
      <c r="M67" s="196">
        <v>0</v>
      </c>
      <c r="N67" s="196">
        <f t="shared" si="15"/>
        <v>0</v>
      </c>
      <c r="O67" s="230">
        <f t="shared" si="22"/>
        <v>0</v>
      </c>
      <c r="P67" s="204"/>
      <c r="Q67" s="340"/>
      <c r="R67" s="219"/>
      <c r="S67" s="220"/>
      <c r="T67" s="220"/>
      <c r="U67" s="275"/>
      <c r="V67" s="275"/>
      <c r="W67" s="323"/>
      <c r="X67" s="221"/>
      <c r="Y67" s="222"/>
      <c r="Z67" s="222"/>
      <c r="AA67" s="225"/>
      <c r="AB67" s="225"/>
      <c r="AC67" s="223"/>
      <c r="AD67" s="198"/>
      <c r="AE67" s="199"/>
      <c r="AF67" s="216"/>
      <c r="AG67" s="277"/>
      <c r="AH67" s="304"/>
      <c r="AI67" s="211"/>
      <c r="AJ67" s="210"/>
      <c r="AK67" s="216"/>
      <c r="AL67" s="277"/>
      <c r="AM67" s="194"/>
      <c r="AN67" s="224"/>
      <c r="AO67" s="222"/>
      <c r="AP67" s="462"/>
      <c r="AQ67" s="222"/>
      <c r="AR67" s="223"/>
      <c r="AS67" s="221"/>
      <c r="AT67" s="222"/>
      <c r="AU67" s="222"/>
      <c r="AV67" s="225"/>
      <c r="AW67" s="224"/>
      <c r="AX67" s="222"/>
      <c r="AY67" s="222"/>
      <c r="AZ67" s="223"/>
      <c r="BA67" s="221"/>
      <c r="BB67" s="222"/>
      <c r="BC67" s="222"/>
      <c r="BD67" s="223"/>
      <c r="BE67" s="198">
        <v>20</v>
      </c>
      <c r="BF67" s="199">
        <v>0</v>
      </c>
      <c r="BG67" s="216">
        <v>0</v>
      </c>
      <c r="BH67" s="304">
        <v>1</v>
      </c>
      <c r="BI67" s="211">
        <v>0</v>
      </c>
      <c r="BJ67" s="210">
        <v>0</v>
      </c>
      <c r="BK67" s="216">
        <v>0</v>
      </c>
      <c r="BL67" s="212">
        <v>0</v>
      </c>
      <c r="BM67" s="188">
        <v>1</v>
      </c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</row>
    <row r="68" spans="1:81" s="84" customFormat="1" x14ac:dyDescent="0.3">
      <c r="A68" s="100">
        <v>55</v>
      </c>
      <c r="B68" s="132" t="s">
        <v>165</v>
      </c>
      <c r="C68" s="102" t="s">
        <v>110</v>
      </c>
      <c r="D68" s="98" t="s">
        <v>54</v>
      </c>
      <c r="E68" s="329" t="s">
        <v>32</v>
      </c>
      <c r="F68" s="195">
        <f t="shared" si="9"/>
        <v>20</v>
      </c>
      <c r="G68" s="357">
        <f t="shared" si="20"/>
        <v>1</v>
      </c>
      <c r="H68" s="221"/>
      <c r="I68" s="222"/>
      <c r="J68" s="222"/>
      <c r="K68" s="208">
        <f t="shared" si="21"/>
        <v>0</v>
      </c>
      <c r="L68" s="204">
        <f t="shared" si="23"/>
        <v>0</v>
      </c>
      <c r="M68" s="196">
        <v>0</v>
      </c>
      <c r="N68" s="196">
        <f t="shared" si="15"/>
        <v>0</v>
      </c>
      <c r="O68" s="230">
        <f t="shared" si="22"/>
        <v>20</v>
      </c>
      <c r="P68" s="204"/>
      <c r="Q68" s="257"/>
      <c r="R68" s="209"/>
      <c r="S68" s="197"/>
      <c r="T68" s="197"/>
      <c r="U68" s="274"/>
      <c r="V68" s="274"/>
      <c r="W68" s="322"/>
      <c r="X68" s="205"/>
      <c r="Y68" s="204"/>
      <c r="Z68" s="204"/>
      <c r="AA68" s="206"/>
      <c r="AB68" s="206"/>
      <c r="AC68" s="207"/>
      <c r="AD68" s="198"/>
      <c r="AE68" s="199"/>
      <c r="AF68" s="216"/>
      <c r="AG68" s="277"/>
      <c r="AH68" s="304"/>
      <c r="AI68" s="211"/>
      <c r="AJ68" s="210"/>
      <c r="AK68" s="216"/>
      <c r="AL68" s="277"/>
      <c r="AM68" s="194"/>
      <c r="AN68" s="203"/>
      <c r="AO68" s="204"/>
      <c r="AP68" s="460"/>
      <c r="AQ68" s="204"/>
      <c r="AR68" s="207"/>
      <c r="AS68" s="205"/>
      <c r="AT68" s="204"/>
      <c r="AU68" s="204"/>
      <c r="AV68" s="206"/>
      <c r="AW68" s="203"/>
      <c r="AX68" s="204"/>
      <c r="AY68" s="204"/>
      <c r="AZ68" s="207"/>
      <c r="BA68" s="205"/>
      <c r="BB68" s="204"/>
      <c r="BC68" s="204"/>
      <c r="BD68" s="207"/>
      <c r="BE68" s="198">
        <v>0</v>
      </c>
      <c r="BF68" s="199">
        <v>0</v>
      </c>
      <c r="BG68" s="216">
        <v>20</v>
      </c>
      <c r="BH68" s="304">
        <v>1</v>
      </c>
      <c r="BI68" s="211">
        <v>0</v>
      </c>
      <c r="BJ68" s="210">
        <v>0</v>
      </c>
      <c r="BK68" s="216">
        <v>0</v>
      </c>
      <c r="BL68" s="212">
        <v>0</v>
      </c>
      <c r="BM68" s="18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</row>
    <row r="69" spans="1:81" ht="15" thickBot="1" x14ac:dyDescent="0.35">
      <c r="A69" s="56"/>
      <c r="B69" s="57"/>
      <c r="C69" s="46"/>
      <c r="D69" s="47"/>
      <c r="E69" s="330"/>
      <c r="F69" s="75"/>
      <c r="G69" s="358"/>
      <c r="H69" s="75"/>
      <c r="I69" s="74"/>
      <c r="J69" s="74"/>
      <c r="K69" s="74"/>
      <c r="L69" s="74"/>
      <c r="M69" s="74"/>
      <c r="N69" s="74"/>
      <c r="O69" s="76"/>
      <c r="P69" s="74"/>
      <c r="Q69" s="263"/>
      <c r="R69" s="58"/>
      <c r="S69" s="55"/>
      <c r="T69" s="55"/>
      <c r="U69" s="59"/>
      <c r="V69" s="59"/>
      <c r="W69" s="305"/>
      <c r="X69" s="58"/>
      <c r="Y69" s="55"/>
      <c r="Z69" s="55"/>
      <c r="AA69" s="59"/>
      <c r="AB69" s="59"/>
      <c r="AC69" s="59"/>
      <c r="AD69" s="54"/>
      <c r="AE69" s="55"/>
      <c r="AF69" s="55"/>
      <c r="AG69" s="59"/>
      <c r="AH69" s="305"/>
      <c r="AI69" s="58"/>
      <c r="AJ69" s="55"/>
      <c r="AK69" s="55"/>
      <c r="AL69" s="59"/>
      <c r="AM69" s="59"/>
      <c r="AN69" s="54"/>
      <c r="AO69" s="55"/>
      <c r="AP69" s="465"/>
      <c r="AQ69" s="55"/>
      <c r="AR69" s="305"/>
      <c r="AS69" s="58"/>
      <c r="AT69" s="55"/>
      <c r="AU69" s="55"/>
      <c r="AV69" s="59"/>
      <c r="AW69" s="54"/>
      <c r="AX69" s="55"/>
      <c r="AY69" s="55"/>
      <c r="AZ69" s="305"/>
      <c r="BA69" s="58"/>
      <c r="BB69" s="55"/>
      <c r="BC69" s="55"/>
      <c r="BD69" s="59"/>
      <c r="BE69" s="54"/>
      <c r="BF69" s="55"/>
      <c r="BG69" s="55"/>
      <c r="BH69" s="83"/>
      <c r="BI69" s="58"/>
      <c r="BJ69" s="55"/>
      <c r="BK69" s="55"/>
      <c r="BL69" s="83"/>
    </row>
    <row r="70" spans="1:81" ht="15.6" thickTop="1" thickBot="1" x14ac:dyDescent="0.35">
      <c r="A70" s="423" t="s">
        <v>28</v>
      </c>
      <c r="B70" s="424"/>
      <c r="C70" s="425"/>
      <c r="D70" s="244"/>
      <c r="E70" s="331"/>
      <c r="F70" s="60">
        <f>SUM(F14:F69)</f>
        <v>3975</v>
      </c>
      <c r="G70" s="359">
        <f>SUM(G14:G69)</f>
        <v>264</v>
      </c>
      <c r="H70" s="298"/>
      <c r="I70" s="68">
        <f>SUM(I14:I69)</f>
        <v>30</v>
      </c>
      <c r="J70" s="243">
        <f>SUM(J14:J69)</f>
        <v>2</v>
      </c>
      <c r="K70" s="60">
        <f>SUM(K14:K69)</f>
        <v>1140</v>
      </c>
      <c r="L70" s="61">
        <f t="shared" ref="L70:AZ70" si="24">SUM(L15:L69)</f>
        <v>1580</v>
      </c>
      <c r="M70" s="61">
        <f>SUM(M14:M69)</f>
        <v>330</v>
      </c>
      <c r="N70" s="61">
        <f>SUM(N14:N69)</f>
        <v>0</v>
      </c>
      <c r="O70" s="231">
        <f>SUM(O14:O69)</f>
        <v>715</v>
      </c>
      <c r="P70" s="231">
        <f>SUM(P14:P69)</f>
        <v>120</v>
      </c>
      <c r="Q70" s="245">
        <f>SUM(Q14:Q69)</f>
        <v>60</v>
      </c>
      <c r="R70" s="60">
        <f t="shared" si="24"/>
        <v>150</v>
      </c>
      <c r="S70" s="62">
        <f t="shared" si="24"/>
        <v>120</v>
      </c>
      <c r="T70" s="62">
        <f>SUM(T14:T69)</f>
        <v>120</v>
      </c>
      <c r="U70" s="62">
        <f>SUM(U14:U69)</f>
        <v>30</v>
      </c>
      <c r="V70" s="62">
        <f>SUM(V14:V69)</f>
        <v>30</v>
      </c>
      <c r="W70" s="324">
        <f>SUM(W14:W69)</f>
        <v>29</v>
      </c>
      <c r="X70" s="298">
        <f t="shared" si="24"/>
        <v>135</v>
      </c>
      <c r="Y70" s="60">
        <f t="shared" si="24"/>
        <v>180</v>
      </c>
      <c r="Z70" s="60">
        <f>SUM(Z14:Z69)</f>
        <v>55</v>
      </c>
      <c r="AA70" s="60">
        <f>SUM(AA14:AA69)</f>
        <v>30</v>
      </c>
      <c r="AB70" s="60">
        <f>SUM(AB14:AB69)</f>
        <v>30</v>
      </c>
      <c r="AC70" s="63">
        <f t="shared" si="24"/>
        <v>28</v>
      </c>
      <c r="AD70" s="64">
        <f t="shared" si="24"/>
        <v>155</v>
      </c>
      <c r="AE70" s="64">
        <f t="shared" si="24"/>
        <v>130</v>
      </c>
      <c r="AF70" s="60">
        <f t="shared" si="24"/>
        <v>65</v>
      </c>
      <c r="AG70" s="60">
        <f t="shared" si="24"/>
        <v>30</v>
      </c>
      <c r="AH70" s="306">
        <f t="shared" si="24"/>
        <v>28</v>
      </c>
      <c r="AI70" s="298">
        <f t="shared" si="24"/>
        <v>160</v>
      </c>
      <c r="AJ70" s="65">
        <f t="shared" si="24"/>
        <v>95</v>
      </c>
      <c r="AK70" s="66">
        <f t="shared" si="24"/>
        <v>90</v>
      </c>
      <c r="AL70" s="66">
        <f t="shared" si="24"/>
        <v>30</v>
      </c>
      <c r="AM70" s="63">
        <f t="shared" si="24"/>
        <v>22</v>
      </c>
      <c r="AN70" s="67">
        <f t="shared" si="24"/>
        <v>160</v>
      </c>
      <c r="AO70" s="68">
        <f t="shared" si="24"/>
        <v>155</v>
      </c>
      <c r="AP70" s="466"/>
      <c r="AQ70" s="69">
        <f t="shared" si="24"/>
        <v>35</v>
      </c>
      <c r="AR70" s="72">
        <f t="shared" si="24"/>
        <v>28</v>
      </c>
      <c r="AS70" s="298">
        <f t="shared" si="24"/>
        <v>105</v>
      </c>
      <c r="AT70" s="60">
        <f t="shared" si="24"/>
        <v>180</v>
      </c>
      <c r="AU70" s="60">
        <f t="shared" si="24"/>
        <v>15</v>
      </c>
      <c r="AV70" s="60">
        <f t="shared" si="24"/>
        <v>20</v>
      </c>
      <c r="AW70" s="67">
        <f t="shared" si="24"/>
        <v>90</v>
      </c>
      <c r="AX70" s="69">
        <f t="shared" si="24"/>
        <v>265</v>
      </c>
      <c r="AY70" s="68">
        <f t="shared" si="24"/>
        <v>50</v>
      </c>
      <c r="AZ70" s="72">
        <f t="shared" si="24"/>
        <v>28</v>
      </c>
      <c r="BA70" s="312">
        <f>SUM(BA15:BA65)</f>
        <v>90</v>
      </c>
      <c r="BB70" s="71">
        <f t="shared" ref="BB70:BL70" si="25">SUM(BB15:BB69)</f>
        <v>175</v>
      </c>
      <c r="BC70" s="69">
        <f t="shared" si="25"/>
        <v>80</v>
      </c>
      <c r="BD70" s="72">
        <f t="shared" si="25"/>
        <v>25</v>
      </c>
      <c r="BE70" s="67">
        <f t="shared" si="25"/>
        <v>80</v>
      </c>
      <c r="BF70" s="68">
        <f t="shared" si="25"/>
        <v>250</v>
      </c>
      <c r="BG70" s="73">
        <f t="shared" si="25"/>
        <v>110</v>
      </c>
      <c r="BH70" s="70">
        <f t="shared" si="25"/>
        <v>28</v>
      </c>
      <c r="BI70" s="60">
        <f t="shared" si="25"/>
        <v>45</v>
      </c>
      <c r="BJ70" s="61">
        <f t="shared" si="25"/>
        <v>300</v>
      </c>
      <c r="BK70" s="63">
        <f t="shared" si="25"/>
        <v>95</v>
      </c>
      <c r="BL70" s="77">
        <f t="shared" si="25"/>
        <v>28</v>
      </c>
      <c r="BM70" s="188">
        <v>0</v>
      </c>
    </row>
    <row r="71" spans="1:81" ht="15.6" thickTop="1" thickBot="1" x14ac:dyDescent="0.35">
      <c r="A71" s="431"/>
      <c r="B71" s="432"/>
      <c r="C71" s="432"/>
      <c r="D71" s="432"/>
      <c r="E71" s="432"/>
      <c r="F71" s="432"/>
      <c r="G71" s="432"/>
      <c r="H71" s="433"/>
      <c r="I71" s="433"/>
      <c r="J71" s="433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2"/>
      <c r="AC71" s="432"/>
      <c r="AD71" s="432"/>
      <c r="AE71" s="432"/>
      <c r="AF71" s="432"/>
      <c r="AG71" s="432"/>
      <c r="AH71" s="432"/>
      <c r="AI71" s="432"/>
      <c r="AJ71" s="432"/>
      <c r="AK71" s="432"/>
      <c r="AL71" s="432"/>
      <c r="AM71" s="432"/>
      <c r="AN71" s="432"/>
      <c r="AO71" s="432"/>
      <c r="AP71" s="432"/>
      <c r="AQ71" s="432"/>
      <c r="AR71" s="432"/>
      <c r="AS71" s="432"/>
      <c r="AT71" s="432"/>
      <c r="AU71" s="432"/>
      <c r="AV71" s="432"/>
      <c r="AW71" s="432"/>
      <c r="AX71" s="432"/>
      <c r="AY71" s="432"/>
      <c r="AZ71" s="432"/>
      <c r="BA71" s="432"/>
      <c r="BB71" s="432"/>
      <c r="BC71" s="432"/>
      <c r="BD71" s="432"/>
      <c r="BE71" s="432"/>
      <c r="BF71" s="432"/>
      <c r="BG71" s="432"/>
      <c r="BH71" s="432"/>
      <c r="BI71" s="432"/>
      <c r="BJ71" s="432"/>
      <c r="BK71" s="432"/>
      <c r="BL71" s="434"/>
    </row>
    <row r="72" spans="1:81" ht="15.6" thickTop="1" thickBot="1" x14ac:dyDescent="0.35">
      <c r="A72" s="435" t="s">
        <v>121</v>
      </c>
      <c r="B72" s="432"/>
      <c r="C72" s="432"/>
      <c r="D72" s="432"/>
      <c r="E72" s="432"/>
      <c r="F72" s="432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249"/>
    </row>
    <row r="73" spans="1:81" s="170" customFormat="1" ht="15.6" thickTop="1" thickBot="1" x14ac:dyDescent="0.35">
      <c r="A73" s="171">
        <v>56</v>
      </c>
      <c r="B73" s="169"/>
      <c r="C73" s="172" t="s">
        <v>122</v>
      </c>
      <c r="D73" s="169"/>
      <c r="E73" s="332" t="s">
        <v>32</v>
      </c>
      <c r="F73" s="281">
        <f>SUM(K73:Q73)</f>
        <v>320</v>
      </c>
      <c r="G73" s="365">
        <f>SUM(W73+AC73+AH73+AM73+AR73+AV73+BD73+AZ73+BL73+BH73)</f>
        <v>16</v>
      </c>
      <c r="H73" s="366"/>
      <c r="I73" s="367"/>
      <c r="J73" s="368"/>
      <c r="K73" s="286">
        <f>SUM(R73+X73+AD73+AI73+AN73+AS73+BA73+AW73+BI73+BE73)</f>
        <v>0</v>
      </c>
      <c r="L73" s="286">
        <f>SUM(S73+Y73+AE73+AJ73+AO73+AT73+BB73+AX73+BJ73+BF73)</f>
        <v>0</v>
      </c>
      <c r="M73" s="286">
        <f>SUM(T73+Z73+AF73+AK73+AQ73+AU73+BC73+AY73+BK73+BG73)</f>
        <v>320</v>
      </c>
      <c r="N73" s="286"/>
      <c r="O73" s="285"/>
      <c r="P73" s="285"/>
      <c r="Q73" s="285"/>
      <c r="R73" s="287">
        <v>0</v>
      </c>
      <c r="S73" s="286">
        <v>0</v>
      </c>
      <c r="T73" s="285">
        <v>0</v>
      </c>
      <c r="U73" s="285">
        <v>0</v>
      </c>
      <c r="V73" s="285">
        <v>0</v>
      </c>
      <c r="W73" s="289">
        <v>0</v>
      </c>
      <c r="X73" s="287">
        <v>0</v>
      </c>
      <c r="Y73" s="286">
        <v>0</v>
      </c>
      <c r="Z73" s="284">
        <v>60</v>
      </c>
      <c r="AA73" s="284">
        <v>0</v>
      </c>
      <c r="AB73" s="284">
        <v>0</v>
      </c>
      <c r="AC73" s="288">
        <v>3</v>
      </c>
      <c r="AD73" s="287">
        <v>0</v>
      </c>
      <c r="AE73" s="286">
        <v>0</v>
      </c>
      <c r="AF73" s="285">
        <v>40</v>
      </c>
      <c r="AG73" s="285" t="s">
        <v>188</v>
      </c>
      <c r="AH73" s="289">
        <v>2</v>
      </c>
      <c r="AI73" s="287">
        <v>0</v>
      </c>
      <c r="AJ73" s="286">
        <v>0</v>
      </c>
      <c r="AK73" s="284">
        <v>40</v>
      </c>
      <c r="AL73" s="284">
        <v>0</v>
      </c>
      <c r="AM73" s="288">
        <v>2</v>
      </c>
      <c r="AN73" s="287">
        <v>0</v>
      </c>
      <c r="AO73" s="286">
        <v>0</v>
      </c>
      <c r="AP73" s="467"/>
      <c r="AQ73" s="285">
        <v>40</v>
      </c>
      <c r="AR73" s="289">
        <v>2</v>
      </c>
      <c r="AS73" s="287">
        <v>0</v>
      </c>
      <c r="AT73" s="286">
        <v>0</v>
      </c>
      <c r="AU73" s="284">
        <v>40</v>
      </c>
      <c r="AV73" s="288">
        <v>2</v>
      </c>
      <c r="AW73" s="287">
        <v>0</v>
      </c>
      <c r="AX73" s="286">
        <v>0</v>
      </c>
      <c r="AY73" s="285">
        <v>40</v>
      </c>
      <c r="AZ73" s="289">
        <v>2</v>
      </c>
      <c r="BA73" s="287">
        <v>0</v>
      </c>
      <c r="BB73" s="286">
        <v>0</v>
      </c>
      <c r="BC73" s="284">
        <v>20</v>
      </c>
      <c r="BD73" s="288">
        <v>1</v>
      </c>
      <c r="BE73" s="287">
        <v>0</v>
      </c>
      <c r="BF73" s="286">
        <v>0</v>
      </c>
      <c r="BG73" s="285">
        <v>40</v>
      </c>
      <c r="BH73" s="289">
        <v>2</v>
      </c>
      <c r="BI73" s="287">
        <v>0</v>
      </c>
      <c r="BJ73" s="286">
        <v>0</v>
      </c>
      <c r="BK73" s="285">
        <v>0</v>
      </c>
      <c r="BL73" s="288">
        <v>0</v>
      </c>
      <c r="BM73" s="288">
        <v>0</v>
      </c>
    </row>
    <row r="74" spans="1:81" ht="15" thickBot="1" x14ac:dyDescent="0.35">
      <c r="A74" s="28"/>
      <c r="B74" s="7"/>
      <c r="C74" s="8"/>
      <c r="D74" s="35"/>
      <c r="E74" s="333"/>
      <c r="F74" s="9"/>
      <c r="G74" s="363"/>
      <c r="H74" s="364"/>
      <c r="I74" s="177"/>
      <c r="J74" s="177"/>
      <c r="K74" s="9"/>
      <c r="L74" s="10"/>
      <c r="M74" s="10"/>
      <c r="N74" s="10"/>
      <c r="O74" s="17"/>
      <c r="P74" s="10"/>
      <c r="Q74" s="282"/>
      <c r="R74" s="9"/>
      <c r="S74" s="10"/>
      <c r="T74" s="17"/>
      <c r="U74" s="17"/>
      <c r="V74" s="17"/>
      <c r="W74" s="282"/>
      <c r="X74" s="9"/>
      <c r="Y74" s="10"/>
      <c r="Z74" s="2"/>
      <c r="AA74" s="2"/>
      <c r="AB74" s="2"/>
      <c r="AC74" s="8"/>
      <c r="AD74" s="9"/>
      <c r="AE74" s="10"/>
      <c r="AF74" s="17"/>
      <c r="AG74" s="17"/>
      <c r="AH74" s="282"/>
      <c r="AI74" s="9"/>
      <c r="AJ74" s="10"/>
      <c r="AK74" s="2"/>
      <c r="AL74" s="2"/>
      <c r="AM74" s="8"/>
      <c r="AN74" s="9"/>
      <c r="AO74" s="10"/>
      <c r="AP74" s="468"/>
      <c r="AQ74" s="17"/>
      <c r="AR74" s="282"/>
      <c r="AS74" s="9"/>
      <c r="AT74" s="10"/>
      <c r="AU74" s="2"/>
      <c r="AV74" s="8"/>
      <c r="AW74" s="9"/>
      <c r="AX74" s="10"/>
      <c r="AY74" s="17"/>
      <c r="AZ74" s="282"/>
      <c r="BA74" s="9"/>
      <c r="BB74" s="10"/>
      <c r="BC74" s="2"/>
      <c r="BD74" s="8"/>
      <c r="BE74" s="175"/>
      <c r="BF74" s="2"/>
      <c r="BG74" s="176"/>
      <c r="BH74" s="283"/>
      <c r="BI74" s="2"/>
      <c r="BJ74" s="176"/>
      <c r="BK74" s="176"/>
      <c r="BL74" s="283"/>
    </row>
    <row r="75" spans="1:81" s="188" customFormat="1" ht="15.6" thickTop="1" thickBot="1" x14ac:dyDescent="0.35">
      <c r="A75" s="437" t="s">
        <v>28</v>
      </c>
      <c r="B75" s="438"/>
      <c r="C75" s="439"/>
      <c r="D75" s="180"/>
      <c r="E75" s="334"/>
      <c r="F75" s="182">
        <f t="shared" ref="F75:R75" si="26">F73</f>
        <v>320</v>
      </c>
      <c r="G75" s="351">
        <f>G73</f>
        <v>16</v>
      </c>
      <c r="H75" s="350"/>
      <c r="I75" s="346"/>
      <c r="J75" s="346"/>
      <c r="K75" s="182">
        <f t="shared" si="26"/>
        <v>0</v>
      </c>
      <c r="L75" s="183">
        <f t="shared" si="26"/>
        <v>0</v>
      </c>
      <c r="M75" s="183">
        <f t="shared" si="26"/>
        <v>320</v>
      </c>
      <c r="N75" s="183">
        <f t="shared" si="26"/>
        <v>0</v>
      </c>
      <c r="O75" s="184"/>
      <c r="P75" s="344"/>
      <c r="Q75" s="342">
        <f t="shared" si="26"/>
        <v>0</v>
      </c>
      <c r="R75" s="182">
        <f t="shared" si="26"/>
        <v>0</v>
      </c>
      <c r="S75" s="183">
        <f t="shared" ref="S75" si="27">S73</f>
        <v>0</v>
      </c>
      <c r="T75" s="182">
        <v>0</v>
      </c>
      <c r="U75" s="182"/>
      <c r="V75" s="182"/>
      <c r="W75" s="186">
        <v>0</v>
      </c>
      <c r="X75" s="182">
        <f t="shared" ref="X75:BL75" si="28">X73</f>
        <v>0</v>
      </c>
      <c r="Y75" s="183">
        <f t="shared" si="28"/>
        <v>0</v>
      </c>
      <c r="Z75" s="185">
        <f t="shared" si="28"/>
        <v>60</v>
      </c>
      <c r="AA75" s="185"/>
      <c r="AB75" s="185"/>
      <c r="AC75" s="181">
        <f t="shared" si="28"/>
        <v>3</v>
      </c>
      <c r="AD75" s="182">
        <f t="shared" si="28"/>
        <v>0</v>
      </c>
      <c r="AE75" s="183">
        <f t="shared" si="28"/>
        <v>0</v>
      </c>
      <c r="AF75" s="184">
        <f t="shared" si="28"/>
        <v>40</v>
      </c>
      <c r="AG75" s="184"/>
      <c r="AH75" s="186">
        <f t="shared" si="28"/>
        <v>2</v>
      </c>
      <c r="AI75" s="182">
        <f t="shared" si="28"/>
        <v>0</v>
      </c>
      <c r="AJ75" s="183">
        <f t="shared" si="28"/>
        <v>0</v>
      </c>
      <c r="AK75" s="185">
        <f t="shared" si="28"/>
        <v>40</v>
      </c>
      <c r="AL75" s="185"/>
      <c r="AM75" s="181">
        <f t="shared" si="28"/>
        <v>2</v>
      </c>
      <c r="AN75" s="182">
        <f t="shared" si="28"/>
        <v>0</v>
      </c>
      <c r="AO75" s="183">
        <f t="shared" si="28"/>
        <v>0</v>
      </c>
      <c r="AP75" s="469"/>
      <c r="AQ75" s="184">
        <f t="shared" si="28"/>
        <v>40</v>
      </c>
      <c r="AR75" s="186">
        <f t="shared" si="28"/>
        <v>2</v>
      </c>
      <c r="AS75" s="182">
        <f t="shared" si="28"/>
        <v>0</v>
      </c>
      <c r="AT75" s="183">
        <f t="shared" si="28"/>
        <v>0</v>
      </c>
      <c r="AU75" s="185">
        <f t="shared" si="28"/>
        <v>40</v>
      </c>
      <c r="AV75" s="181">
        <f t="shared" si="28"/>
        <v>2</v>
      </c>
      <c r="AW75" s="182">
        <f t="shared" si="28"/>
        <v>0</v>
      </c>
      <c r="AX75" s="183">
        <f t="shared" si="28"/>
        <v>0</v>
      </c>
      <c r="AY75" s="184">
        <f t="shared" si="28"/>
        <v>40</v>
      </c>
      <c r="AZ75" s="186">
        <f t="shared" si="28"/>
        <v>2</v>
      </c>
      <c r="BA75" s="182">
        <f t="shared" si="28"/>
        <v>0</v>
      </c>
      <c r="BB75" s="183">
        <f t="shared" si="28"/>
        <v>0</v>
      </c>
      <c r="BC75" s="185">
        <f t="shared" si="28"/>
        <v>20</v>
      </c>
      <c r="BD75" s="186">
        <f t="shared" si="28"/>
        <v>1</v>
      </c>
      <c r="BE75" s="185">
        <f t="shared" si="28"/>
        <v>0</v>
      </c>
      <c r="BF75" s="187">
        <f t="shared" si="28"/>
        <v>0</v>
      </c>
      <c r="BG75" s="183">
        <f t="shared" si="28"/>
        <v>40</v>
      </c>
      <c r="BH75" s="186">
        <f t="shared" si="28"/>
        <v>2</v>
      </c>
      <c r="BI75" s="182">
        <f t="shared" si="28"/>
        <v>0</v>
      </c>
      <c r="BJ75" s="185">
        <f t="shared" si="28"/>
        <v>0</v>
      </c>
      <c r="BK75" s="183">
        <f t="shared" si="28"/>
        <v>0</v>
      </c>
      <c r="BL75" s="181">
        <f t="shared" si="28"/>
        <v>0</v>
      </c>
    </row>
    <row r="76" spans="1:81" ht="15.6" thickTop="1" thickBot="1" x14ac:dyDescent="0.35">
      <c r="A76" s="28"/>
      <c r="B76" s="29"/>
      <c r="C76" s="30" t="s">
        <v>26</v>
      </c>
      <c r="D76" s="32"/>
      <c r="E76" s="335"/>
      <c r="F76" s="21"/>
      <c r="G76" s="352"/>
      <c r="H76" s="347"/>
      <c r="I76" s="13"/>
      <c r="J76" s="348"/>
      <c r="K76" s="9"/>
      <c r="L76" s="10"/>
      <c r="M76" s="10"/>
      <c r="N76" s="10"/>
      <c r="O76" s="17"/>
      <c r="P76" s="343"/>
      <c r="Q76" s="262"/>
      <c r="R76" s="9"/>
      <c r="S76" s="22"/>
      <c r="T76" s="23"/>
      <c r="U76" s="23"/>
      <c r="V76" s="23"/>
      <c r="W76" s="174"/>
      <c r="X76" s="24"/>
      <c r="Y76" s="22"/>
      <c r="Z76" s="25"/>
      <c r="AA76" s="25"/>
      <c r="AB76" s="25"/>
      <c r="AC76" s="26"/>
      <c r="AD76" s="24"/>
      <c r="AE76" s="22"/>
      <c r="AF76" s="23"/>
      <c r="AG76" s="23"/>
      <c r="AH76" s="174"/>
      <c r="AI76" s="24"/>
      <c r="AJ76" s="22"/>
      <c r="AK76" s="25"/>
      <c r="AL76" s="25"/>
      <c r="AM76" s="26"/>
      <c r="AN76" s="24"/>
      <c r="AO76" s="22"/>
      <c r="AP76" s="470"/>
      <c r="AQ76" s="23"/>
      <c r="AR76" s="174"/>
      <c r="AS76" s="24"/>
      <c r="AT76" s="22"/>
      <c r="AU76" s="25"/>
      <c r="AV76" s="26"/>
      <c r="AW76" s="24"/>
      <c r="AX76" s="22"/>
      <c r="AY76" s="23"/>
      <c r="AZ76" s="174"/>
      <c r="BA76" s="24"/>
      <c r="BB76" s="22"/>
      <c r="BC76" s="25"/>
      <c r="BD76" s="174"/>
      <c r="BE76" s="25"/>
      <c r="BF76" s="23"/>
      <c r="BG76" s="23"/>
      <c r="BH76" s="174"/>
      <c r="BI76" s="24"/>
      <c r="BJ76" s="23"/>
      <c r="BK76" s="22"/>
      <c r="BL76" s="26"/>
    </row>
    <row r="77" spans="1:81" s="1" customFormat="1" ht="27" thickTop="1" x14ac:dyDescent="0.3">
      <c r="A77" s="28">
        <v>57</v>
      </c>
      <c r="B77" s="146" t="s">
        <v>175</v>
      </c>
      <c r="C77" s="34" t="s">
        <v>113</v>
      </c>
      <c r="D77" s="33" t="s">
        <v>115</v>
      </c>
      <c r="E77" s="336" t="s">
        <v>32</v>
      </c>
      <c r="F77" s="148">
        <f t="shared" ref="F77:F84" si="29">SUM(K77:Q77)</f>
        <v>60</v>
      </c>
      <c r="G77" s="349">
        <f>SUM(AH77+AM77)</f>
        <v>2</v>
      </c>
      <c r="H77" s="161"/>
      <c r="I77" s="149"/>
      <c r="J77" s="149"/>
      <c r="K77" s="345">
        <f t="shared" ref="K77:L79" si="30">SUM(AD77+AI77)</f>
        <v>0</v>
      </c>
      <c r="L77" s="147">
        <f t="shared" si="30"/>
        <v>60</v>
      </c>
      <c r="M77" s="154">
        <v>0</v>
      </c>
      <c r="N77" s="147">
        <v>0</v>
      </c>
      <c r="O77" s="251"/>
      <c r="P77" s="149"/>
      <c r="Q77" s="156">
        <f>SUM(AF77+AK77)</f>
        <v>0</v>
      </c>
      <c r="R77" s="250"/>
      <c r="S77" s="149"/>
      <c r="T77" s="149"/>
      <c r="U77" s="150"/>
      <c r="V77" s="150"/>
      <c r="W77" s="156"/>
      <c r="X77" s="161"/>
      <c r="Y77" s="149"/>
      <c r="Z77" s="149"/>
      <c r="AA77" s="150"/>
      <c r="AB77" s="150"/>
      <c r="AC77" s="150"/>
      <c r="AD77" s="165">
        <v>0</v>
      </c>
      <c r="AE77" s="166">
        <v>0</v>
      </c>
      <c r="AF77" s="166">
        <v>0</v>
      </c>
      <c r="AG77" s="278"/>
      <c r="AH77" s="299">
        <v>0</v>
      </c>
      <c r="AI77" s="294">
        <v>0</v>
      </c>
      <c r="AJ77" s="166">
        <v>60</v>
      </c>
      <c r="AK77" s="166">
        <v>0</v>
      </c>
      <c r="AL77" s="278"/>
      <c r="AM77" s="167">
        <v>2</v>
      </c>
      <c r="AN77" s="151"/>
      <c r="AO77" s="149"/>
      <c r="AP77" s="471"/>
      <c r="AQ77" s="149"/>
      <c r="AR77" s="153"/>
      <c r="AS77" s="161"/>
      <c r="AT77" s="149"/>
      <c r="AU77" s="149"/>
      <c r="AV77" s="150"/>
      <c r="AW77" s="151"/>
      <c r="AX77" s="149"/>
      <c r="AY77" s="149"/>
      <c r="AZ77" s="156"/>
      <c r="BA77" s="161"/>
      <c r="BB77" s="149"/>
      <c r="BC77" s="149"/>
      <c r="BD77" s="150"/>
      <c r="BE77" s="151"/>
      <c r="BF77" s="149"/>
      <c r="BG77" s="149"/>
      <c r="BH77" s="156"/>
      <c r="BI77" s="161"/>
      <c r="BJ77" s="149"/>
      <c r="BK77" s="149"/>
      <c r="BL77" s="152"/>
    </row>
    <row r="78" spans="1:81" ht="38.4" customHeight="1" x14ac:dyDescent="0.3">
      <c r="A78" s="28">
        <v>58</v>
      </c>
      <c r="B78" s="160" t="s">
        <v>175</v>
      </c>
      <c r="C78" s="27" t="s">
        <v>114</v>
      </c>
      <c r="D78" s="33" t="s">
        <v>115</v>
      </c>
      <c r="E78" s="337" t="s">
        <v>32</v>
      </c>
      <c r="F78" s="151">
        <f t="shared" si="29"/>
        <v>60</v>
      </c>
      <c r="G78" s="152">
        <f>SUM(AH78+AM78)</f>
        <v>2</v>
      </c>
      <c r="H78" s="163"/>
      <c r="I78" s="155"/>
      <c r="J78" s="155"/>
      <c r="K78" s="163">
        <f t="shared" si="30"/>
        <v>0</v>
      </c>
      <c r="L78" s="150">
        <f t="shared" si="30"/>
        <v>60</v>
      </c>
      <c r="M78" s="155">
        <v>0</v>
      </c>
      <c r="N78" s="149">
        <v>0</v>
      </c>
      <c r="O78" s="150"/>
      <c r="P78" s="155"/>
      <c r="Q78" s="255">
        <f>SUM(AF78+AK78)</f>
        <v>0</v>
      </c>
      <c r="R78" s="161"/>
      <c r="S78" s="149"/>
      <c r="T78" s="149"/>
      <c r="U78" s="150"/>
      <c r="V78" s="150"/>
      <c r="W78" s="156"/>
      <c r="X78" s="161"/>
      <c r="Y78" s="149"/>
      <c r="Z78" s="149"/>
      <c r="AA78" s="150"/>
      <c r="AB78" s="150"/>
      <c r="AC78" s="150"/>
      <c r="AD78" s="165">
        <v>0</v>
      </c>
      <c r="AE78" s="166">
        <v>0</v>
      </c>
      <c r="AF78" s="166">
        <v>0</v>
      </c>
      <c r="AG78" s="278"/>
      <c r="AH78" s="299">
        <v>0</v>
      </c>
      <c r="AI78" s="294">
        <v>0</v>
      </c>
      <c r="AJ78" s="166">
        <v>60</v>
      </c>
      <c r="AK78" s="166">
        <v>0</v>
      </c>
      <c r="AL78" s="278"/>
      <c r="AM78" s="167">
        <v>2</v>
      </c>
      <c r="AN78" s="151"/>
      <c r="AO78" s="149"/>
      <c r="AP78" s="471"/>
      <c r="AQ78" s="149"/>
      <c r="AR78" s="156"/>
      <c r="AS78" s="161"/>
      <c r="AT78" s="149"/>
      <c r="AU78" s="149"/>
      <c r="AV78" s="150"/>
      <c r="AW78" s="15"/>
      <c r="AX78" s="11"/>
      <c r="AY78" s="11"/>
      <c r="AZ78" s="315"/>
      <c r="BA78" s="314"/>
      <c r="BB78" s="11"/>
      <c r="BC78" s="11"/>
      <c r="BD78" s="20"/>
      <c r="BE78" s="15"/>
      <c r="BF78" s="11"/>
      <c r="BG78" s="11"/>
      <c r="BH78" s="315"/>
      <c r="BI78" s="314"/>
      <c r="BJ78" s="11"/>
      <c r="BK78" s="11"/>
      <c r="BL78" s="81"/>
    </row>
    <row r="79" spans="1:81" ht="42" customHeight="1" x14ac:dyDescent="0.3">
      <c r="A79" s="28">
        <v>59</v>
      </c>
      <c r="B79" s="160" t="s">
        <v>175</v>
      </c>
      <c r="C79" s="27" t="s">
        <v>132</v>
      </c>
      <c r="D79" s="33" t="s">
        <v>115</v>
      </c>
      <c r="E79" s="337" t="s">
        <v>32</v>
      </c>
      <c r="F79" s="151">
        <f t="shared" si="29"/>
        <v>60</v>
      </c>
      <c r="G79" s="152">
        <f>SUM(AH79+AM79)</f>
        <v>2</v>
      </c>
      <c r="H79" s="353"/>
      <c r="I79" s="150"/>
      <c r="J79" s="150"/>
      <c r="K79" s="155">
        <f t="shared" si="30"/>
        <v>0</v>
      </c>
      <c r="L79" s="150">
        <f t="shared" si="30"/>
        <v>60</v>
      </c>
      <c r="M79" s="155">
        <v>0</v>
      </c>
      <c r="N79" s="149">
        <v>0</v>
      </c>
      <c r="O79" s="150"/>
      <c r="P79" s="155"/>
      <c r="Q79" s="255">
        <f>SUM(AF79+AK79)</f>
        <v>0</v>
      </c>
      <c r="R79" s="161"/>
      <c r="S79" s="149"/>
      <c r="T79" s="149"/>
      <c r="U79" s="150"/>
      <c r="V79" s="150"/>
      <c r="W79" s="156"/>
      <c r="X79" s="161"/>
      <c r="Y79" s="149"/>
      <c r="Z79" s="149"/>
      <c r="AA79" s="150"/>
      <c r="AB79" s="150"/>
      <c r="AC79" s="150"/>
      <c r="AD79" s="165">
        <v>0</v>
      </c>
      <c r="AE79" s="166">
        <v>0</v>
      </c>
      <c r="AF79" s="166">
        <v>0</v>
      </c>
      <c r="AG79" s="278"/>
      <c r="AH79" s="299">
        <v>0</v>
      </c>
      <c r="AI79" s="294">
        <v>0</v>
      </c>
      <c r="AJ79" s="166">
        <v>60</v>
      </c>
      <c r="AK79" s="166">
        <v>0</v>
      </c>
      <c r="AL79" s="278"/>
      <c r="AM79" s="167">
        <v>2</v>
      </c>
      <c r="AN79" s="151"/>
      <c r="AO79" s="149"/>
      <c r="AP79" s="471"/>
      <c r="AQ79" s="149"/>
      <c r="AR79" s="156"/>
      <c r="AS79" s="161"/>
      <c r="AT79" s="149"/>
      <c r="AU79" s="149"/>
      <c r="AV79" s="150"/>
      <c r="AW79" s="15"/>
      <c r="AX79" s="11"/>
      <c r="AY79" s="11"/>
      <c r="AZ79" s="315"/>
      <c r="BA79" s="314"/>
      <c r="BB79" s="11"/>
      <c r="BC79" s="11"/>
      <c r="BD79" s="20"/>
      <c r="BE79" s="15"/>
      <c r="BF79" s="11"/>
      <c r="BG79" s="11"/>
      <c r="BH79" s="315"/>
      <c r="BI79" s="314"/>
      <c r="BJ79" s="11"/>
      <c r="BK79" s="11"/>
      <c r="BL79" s="81"/>
    </row>
    <row r="80" spans="1:81" x14ac:dyDescent="0.3">
      <c r="A80" s="28">
        <v>60</v>
      </c>
      <c r="B80" s="160" t="s">
        <v>175</v>
      </c>
      <c r="C80" s="27" t="s">
        <v>116</v>
      </c>
      <c r="D80" s="33" t="s">
        <v>115</v>
      </c>
      <c r="E80" s="337" t="s">
        <v>32</v>
      </c>
      <c r="F80" s="151">
        <f t="shared" si="29"/>
        <v>90</v>
      </c>
      <c r="G80" s="156">
        <f>SUM(AR80+AV80)</f>
        <v>3</v>
      </c>
      <c r="H80" s="150"/>
      <c r="I80" s="150"/>
      <c r="J80" s="150"/>
      <c r="K80" s="155">
        <f>SUM(AN80+AS80)</f>
        <v>0</v>
      </c>
      <c r="L80" s="150">
        <f>SUM(AO80+AT80)</f>
        <v>90</v>
      </c>
      <c r="M80" s="155">
        <v>0</v>
      </c>
      <c r="N80" s="149">
        <v>0</v>
      </c>
      <c r="O80" s="150"/>
      <c r="P80" s="155"/>
      <c r="Q80" s="255">
        <f>SUM(AQ80+AU80)</f>
        <v>0</v>
      </c>
      <c r="R80" s="161"/>
      <c r="S80" s="149"/>
      <c r="T80" s="149"/>
      <c r="U80" s="150"/>
      <c r="V80" s="150"/>
      <c r="W80" s="156"/>
      <c r="X80" s="161"/>
      <c r="Y80" s="149"/>
      <c r="Z80" s="149"/>
      <c r="AA80" s="150"/>
      <c r="AB80" s="150"/>
      <c r="AC80" s="150"/>
      <c r="AD80" s="151"/>
      <c r="AE80" s="149"/>
      <c r="AF80" s="149"/>
      <c r="AG80" s="150"/>
      <c r="AH80" s="156"/>
      <c r="AI80" s="161"/>
      <c r="AJ80" s="149"/>
      <c r="AK80" s="149"/>
      <c r="AL80" s="150"/>
      <c r="AM80" s="150"/>
      <c r="AN80" s="165">
        <v>0</v>
      </c>
      <c r="AO80" s="166">
        <v>0</v>
      </c>
      <c r="AP80" s="472"/>
      <c r="AQ80" s="166">
        <v>0</v>
      </c>
      <c r="AR80" s="311">
        <v>0</v>
      </c>
      <c r="AS80" s="294">
        <v>0</v>
      </c>
      <c r="AT80" s="166">
        <v>90</v>
      </c>
      <c r="AU80" s="166">
        <v>0</v>
      </c>
      <c r="AV80" s="168">
        <v>3</v>
      </c>
      <c r="AW80" s="15"/>
      <c r="AX80" s="11"/>
      <c r="AY80" s="11"/>
      <c r="AZ80" s="315"/>
      <c r="BA80" s="314"/>
      <c r="BB80" s="11"/>
      <c r="BC80" s="11"/>
      <c r="BD80" s="20"/>
      <c r="BE80" s="15"/>
      <c r="BF80" s="11"/>
      <c r="BG80" s="11"/>
      <c r="BH80" s="315"/>
      <c r="BI80" s="314"/>
      <c r="BJ80" s="11"/>
      <c r="BK80" s="11"/>
      <c r="BL80" s="81"/>
    </row>
    <row r="81" spans="1:66" x14ac:dyDescent="0.3">
      <c r="A81" s="28">
        <v>61</v>
      </c>
      <c r="B81" s="160" t="s">
        <v>175</v>
      </c>
      <c r="C81" s="27" t="s">
        <v>117</v>
      </c>
      <c r="D81" s="33" t="s">
        <v>115</v>
      </c>
      <c r="E81" s="337" t="s">
        <v>32</v>
      </c>
      <c r="F81" s="151">
        <f t="shared" si="29"/>
        <v>60</v>
      </c>
      <c r="G81" s="156">
        <f>SUM(AR81+AV81)</f>
        <v>2</v>
      </c>
      <c r="H81" s="150"/>
      <c r="I81" s="150"/>
      <c r="J81" s="150"/>
      <c r="K81" s="155">
        <f>SUM(AN81+AS81)</f>
        <v>0</v>
      </c>
      <c r="L81" s="150">
        <f>SUM(AO81+AT81)</f>
        <v>60</v>
      </c>
      <c r="M81" s="155">
        <v>0</v>
      </c>
      <c r="N81" s="149">
        <v>0</v>
      </c>
      <c r="O81" s="150"/>
      <c r="P81" s="155"/>
      <c r="Q81" s="255">
        <f>SUM(AQ81+AU81)</f>
        <v>0</v>
      </c>
      <c r="R81" s="161"/>
      <c r="S81" s="149"/>
      <c r="T81" s="149"/>
      <c r="U81" s="150"/>
      <c r="V81" s="150"/>
      <c r="W81" s="156"/>
      <c r="X81" s="161"/>
      <c r="Y81" s="149"/>
      <c r="Z81" s="149"/>
      <c r="AA81" s="150"/>
      <c r="AB81" s="150"/>
      <c r="AC81" s="150"/>
      <c r="AD81" s="151"/>
      <c r="AE81" s="149"/>
      <c r="AF81" s="149"/>
      <c r="AG81" s="150"/>
      <c r="AH81" s="156"/>
      <c r="AI81" s="161"/>
      <c r="AJ81" s="149"/>
      <c r="AK81" s="149"/>
      <c r="AL81" s="150"/>
      <c r="AM81" s="150"/>
      <c r="AN81" s="165">
        <v>0</v>
      </c>
      <c r="AO81" s="166">
        <v>0</v>
      </c>
      <c r="AP81" s="472"/>
      <c r="AQ81" s="166">
        <v>0</v>
      </c>
      <c r="AR81" s="311">
        <v>0</v>
      </c>
      <c r="AS81" s="294">
        <v>0</v>
      </c>
      <c r="AT81" s="166">
        <v>60</v>
      </c>
      <c r="AU81" s="166">
        <v>0</v>
      </c>
      <c r="AV81" s="168">
        <v>2</v>
      </c>
      <c r="AW81" s="15"/>
      <c r="AX81" s="11"/>
      <c r="AY81" s="11"/>
      <c r="AZ81" s="315"/>
      <c r="BA81" s="314"/>
      <c r="BB81" s="11"/>
      <c r="BC81" s="11"/>
      <c r="BD81" s="20"/>
      <c r="BE81" s="15"/>
      <c r="BF81" s="11"/>
      <c r="BG81" s="11"/>
      <c r="BH81" s="315"/>
      <c r="BI81" s="314"/>
      <c r="BJ81" s="11"/>
      <c r="BK81" s="11"/>
      <c r="BL81" s="81"/>
    </row>
    <row r="82" spans="1:66" x14ac:dyDescent="0.3">
      <c r="A82" s="28">
        <v>62</v>
      </c>
      <c r="B82" s="160" t="s">
        <v>175</v>
      </c>
      <c r="C82" s="27" t="s">
        <v>118</v>
      </c>
      <c r="D82" s="33" t="s">
        <v>115</v>
      </c>
      <c r="E82" s="337" t="s">
        <v>32</v>
      </c>
      <c r="F82" s="151">
        <f t="shared" si="29"/>
        <v>120</v>
      </c>
      <c r="G82" s="156">
        <f>SUM(AR82+AV82+AZ82+BD82)</f>
        <v>4</v>
      </c>
      <c r="H82" s="150"/>
      <c r="I82" s="150"/>
      <c r="J82" s="150"/>
      <c r="K82" s="155">
        <f>SUM(AN82+AS82+AW82+BA82)</f>
        <v>0</v>
      </c>
      <c r="L82" s="150">
        <f>SUM(AO82+AT82+AX82+BB82)</f>
        <v>120</v>
      </c>
      <c r="M82" s="155">
        <v>0</v>
      </c>
      <c r="N82" s="149">
        <v>0</v>
      </c>
      <c r="O82" s="150"/>
      <c r="P82" s="155"/>
      <c r="Q82" s="255">
        <f>SUM(AQ82+AU82+AY82+BC82)</f>
        <v>0</v>
      </c>
      <c r="R82" s="161"/>
      <c r="S82" s="149"/>
      <c r="T82" s="149"/>
      <c r="U82" s="150"/>
      <c r="V82" s="150"/>
      <c r="W82" s="156"/>
      <c r="X82" s="161"/>
      <c r="Y82" s="149"/>
      <c r="Z82" s="149"/>
      <c r="AA82" s="150"/>
      <c r="AB82" s="150"/>
      <c r="AC82" s="150"/>
      <c r="AD82" s="151"/>
      <c r="AE82" s="155"/>
      <c r="AF82" s="149"/>
      <c r="AG82" s="150"/>
      <c r="AH82" s="156"/>
      <c r="AI82" s="161"/>
      <c r="AJ82" s="149"/>
      <c r="AK82" s="149"/>
      <c r="AL82" s="150"/>
      <c r="AM82" s="150"/>
      <c r="AN82" s="165">
        <v>0</v>
      </c>
      <c r="AO82" s="166">
        <v>0</v>
      </c>
      <c r="AP82" s="472"/>
      <c r="AQ82" s="166">
        <v>0</v>
      </c>
      <c r="AR82" s="311">
        <v>0</v>
      </c>
      <c r="AS82" s="294">
        <v>0</v>
      </c>
      <c r="AT82" s="166">
        <v>60</v>
      </c>
      <c r="AU82" s="166">
        <v>0</v>
      </c>
      <c r="AV82" s="168">
        <v>3</v>
      </c>
      <c r="AW82" s="165">
        <v>0</v>
      </c>
      <c r="AX82" s="166">
        <v>0</v>
      </c>
      <c r="AY82" s="166">
        <v>0</v>
      </c>
      <c r="AZ82" s="311">
        <v>0</v>
      </c>
      <c r="BA82" s="294">
        <v>0</v>
      </c>
      <c r="BB82" s="166">
        <v>60</v>
      </c>
      <c r="BC82" s="166">
        <v>0</v>
      </c>
      <c r="BD82" s="168">
        <v>1</v>
      </c>
      <c r="BE82" s="15"/>
      <c r="BF82" s="11"/>
      <c r="BG82" s="11"/>
      <c r="BH82" s="315"/>
      <c r="BI82" s="314"/>
      <c r="BJ82" s="11"/>
      <c r="BK82" s="11"/>
      <c r="BL82" s="81"/>
    </row>
    <row r="83" spans="1:66" x14ac:dyDescent="0.3">
      <c r="A83" s="28">
        <v>63</v>
      </c>
      <c r="B83" s="160" t="s">
        <v>175</v>
      </c>
      <c r="C83" s="27" t="s">
        <v>178</v>
      </c>
      <c r="D83" s="33" t="s">
        <v>115</v>
      </c>
      <c r="E83" s="337" t="s">
        <v>32</v>
      </c>
      <c r="F83" s="161">
        <f t="shared" si="29"/>
        <v>90</v>
      </c>
      <c r="G83" s="162">
        <f>SUM(BD83)</f>
        <v>3</v>
      </c>
      <c r="H83" s="163"/>
      <c r="I83" s="155"/>
      <c r="J83" s="155"/>
      <c r="K83" s="149">
        <f>SUM(AW83+BA83)</f>
        <v>0</v>
      </c>
      <c r="L83" s="150">
        <f>SUM(AX83+BB83)</f>
        <v>90</v>
      </c>
      <c r="M83" s="155">
        <v>0</v>
      </c>
      <c r="N83" s="149">
        <v>0</v>
      </c>
      <c r="O83" s="150"/>
      <c r="P83" s="155"/>
      <c r="Q83" s="255">
        <f>SUM(AY83+BC83)</f>
        <v>0</v>
      </c>
      <c r="R83" s="161"/>
      <c r="S83" s="149"/>
      <c r="T83" s="149"/>
      <c r="U83" s="150"/>
      <c r="V83" s="150"/>
      <c r="W83" s="156"/>
      <c r="X83" s="161"/>
      <c r="Y83" s="149"/>
      <c r="Z83" s="149"/>
      <c r="AA83" s="150"/>
      <c r="AB83" s="150"/>
      <c r="AC83" s="150"/>
      <c r="AD83" s="151"/>
      <c r="AE83" s="149"/>
      <c r="AF83" s="149"/>
      <c r="AG83" s="150"/>
      <c r="AH83" s="156"/>
      <c r="AI83" s="161"/>
      <c r="AJ83" s="149"/>
      <c r="AK83" s="149"/>
      <c r="AL83" s="150"/>
      <c r="AM83" s="150"/>
      <c r="AN83" s="151"/>
      <c r="AO83" s="149"/>
      <c r="AP83" s="471"/>
      <c r="AQ83" s="149"/>
      <c r="AR83" s="156"/>
      <c r="AS83" s="161"/>
      <c r="AT83" s="149"/>
      <c r="AU83" s="149"/>
      <c r="AV83" s="150"/>
      <c r="AW83" s="165">
        <v>0</v>
      </c>
      <c r="AX83" s="166">
        <v>0</v>
      </c>
      <c r="AY83" s="166">
        <v>0</v>
      </c>
      <c r="AZ83" s="311">
        <v>0</v>
      </c>
      <c r="BA83" s="294">
        <v>0</v>
      </c>
      <c r="BB83" s="166">
        <v>90</v>
      </c>
      <c r="BC83" s="166">
        <v>0</v>
      </c>
      <c r="BD83" s="168">
        <v>3</v>
      </c>
      <c r="BE83" s="15"/>
      <c r="BF83" s="11"/>
      <c r="BG83" s="11"/>
      <c r="BH83" s="315"/>
      <c r="BI83" s="314"/>
      <c r="BJ83" s="11"/>
      <c r="BK83" s="11"/>
      <c r="BL83" s="81"/>
    </row>
    <row r="84" spans="1:66" ht="15" thickBot="1" x14ac:dyDescent="0.35">
      <c r="A84" s="28">
        <v>64</v>
      </c>
      <c r="B84" s="160" t="s">
        <v>175</v>
      </c>
      <c r="C84" s="27" t="s">
        <v>177</v>
      </c>
      <c r="D84" s="33" t="s">
        <v>115</v>
      </c>
      <c r="E84" s="337" t="s">
        <v>32</v>
      </c>
      <c r="F84" s="161">
        <f t="shared" si="29"/>
        <v>60</v>
      </c>
      <c r="G84" s="162">
        <f>SUM(BH84+BL84)</f>
        <v>2</v>
      </c>
      <c r="H84" s="163"/>
      <c r="I84" s="155"/>
      <c r="J84" s="155"/>
      <c r="K84" s="149">
        <f>SUM(BE84+BI84)</f>
        <v>0</v>
      </c>
      <c r="L84" s="150">
        <f>SUM(BF84+BJ84)</f>
        <v>60</v>
      </c>
      <c r="M84" s="155">
        <v>0</v>
      </c>
      <c r="N84" s="149">
        <v>0</v>
      </c>
      <c r="O84" s="150"/>
      <c r="P84" s="155"/>
      <c r="Q84" s="255">
        <f>SUM(BG84+BK84)</f>
        <v>0</v>
      </c>
      <c r="R84" s="161"/>
      <c r="S84" s="149"/>
      <c r="T84" s="149"/>
      <c r="U84" s="150"/>
      <c r="V84" s="150"/>
      <c r="W84" s="156"/>
      <c r="X84" s="161"/>
      <c r="Y84" s="149"/>
      <c r="Z84" s="149"/>
      <c r="AA84" s="150"/>
      <c r="AB84" s="150"/>
      <c r="AC84" s="150"/>
      <c r="AD84" s="151"/>
      <c r="AE84" s="149"/>
      <c r="AF84" s="149"/>
      <c r="AG84" s="150"/>
      <c r="AH84" s="156"/>
      <c r="AI84" s="161"/>
      <c r="AJ84" s="149"/>
      <c r="AK84" s="149"/>
      <c r="AL84" s="150"/>
      <c r="AM84" s="150"/>
      <c r="AN84" s="151"/>
      <c r="AO84" s="149"/>
      <c r="AP84" s="471"/>
      <c r="AQ84" s="149"/>
      <c r="AR84" s="156"/>
      <c r="AS84" s="161"/>
      <c r="AT84" s="149"/>
      <c r="AU84" s="149"/>
      <c r="AV84" s="150"/>
      <c r="AW84" s="15"/>
      <c r="AX84" s="11"/>
      <c r="AY84" s="11"/>
      <c r="AZ84" s="315"/>
      <c r="BA84" s="314"/>
      <c r="BB84" s="11"/>
      <c r="BC84" s="11"/>
      <c r="BD84" s="20"/>
      <c r="BE84" s="165">
        <v>0</v>
      </c>
      <c r="BF84" s="166">
        <v>0</v>
      </c>
      <c r="BG84" s="166">
        <v>0</v>
      </c>
      <c r="BH84" s="311">
        <v>0</v>
      </c>
      <c r="BI84" s="294">
        <v>0</v>
      </c>
      <c r="BJ84" s="166">
        <v>60</v>
      </c>
      <c r="BK84" s="166">
        <v>0</v>
      </c>
      <c r="BL84" s="173">
        <v>2</v>
      </c>
    </row>
    <row r="85" spans="1:66" ht="15" thickBot="1" x14ac:dyDescent="0.35">
      <c r="A85" s="426" t="s">
        <v>28</v>
      </c>
      <c r="B85" s="427"/>
      <c r="C85" s="427"/>
      <c r="D85" s="427"/>
      <c r="E85" s="428"/>
      <c r="F85" s="362">
        <f t="shared" ref="F85:Q85" si="31">SUM(F77:F84)</f>
        <v>600</v>
      </c>
      <c r="G85" s="162">
        <f>SUM(G77:G84)</f>
        <v>20</v>
      </c>
      <c r="H85" s="163"/>
      <c r="I85" s="155"/>
      <c r="J85" s="155"/>
      <c r="K85" s="149">
        <f t="shared" si="31"/>
        <v>0</v>
      </c>
      <c r="L85" s="150">
        <f t="shared" si="31"/>
        <v>600</v>
      </c>
      <c r="M85" s="155">
        <f t="shared" si="31"/>
        <v>0</v>
      </c>
      <c r="N85" s="149">
        <f t="shared" si="31"/>
        <v>0</v>
      </c>
      <c r="O85" s="150"/>
      <c r="P85" s="155"/>
      <c r="Q85" s="255">
        <f t="shared" si="31"/>
        <v>0</v>
      </c>
      <c r="R85" s="163"/>
      <c r="S85" s="155"/>
      <c r="T85" s="155"/>
      <c r="U85" s="164"/>
      <c r="V85" s="164"/>
      <c r="W85" s="255"/>
      <c r="X85" s="163"/>
      <c r="Y85" s="155"/>
      <c r="Z85" s="155"/>
      <c r="AA85" s="164"/>
      <c r="AB85" s="164"/>
      <c r="AC85" s="164"/>
      <c r="AD85" s="158">
        <f t="shared" ref="AD85:BB85" si="32">SUM(AD77:AD84)</f>
        <v>0</v>
      </c>
      <c r="AE85" s="157">
        <f t="shared" si="32"/>
        <v>0</v>
      </c>
      <c r="AF85" s="157">
        <f t="shared" si="32"/>
        <v>0</v>
      </c>
      <c r="AG85" s="159"/>
      <c r="AH85" s="300">
        <f t="shared" si="32"/>
        <v>0</v>
      </c>
      <c r="AI85" s="295">
        <f t="shared" si="32"/>
        <v>0</v>
      </c>
      <c r="AJ85" s="157">
        <f t="shared" si="32"/>
        <v>180</v>
      </c>
      <c r="AK85" s="157">
        <f t="shared" si="32"/>
        <v>0</v>
      </c>
      <c r="AL85" s="159"/>
      <c r="AM85" s="159">
        <f t="shared" si="32"/>
        <v>6</v>
      </c>
      <c r="AN85" s="158">
        <f t="shared" si="32"/>
        <v>0</v>
      </c>
      <c r="AO85" s="157">
        <f t="shared" si="32"/>
        <v>0</v>
      </c>
      <c r="AP85" s="473"/>
      <c r="AQ85" s="157">
        <f t="shared" si="32"/>
        <v>0</v>
      </c>
      <c r="AR85" s="300">
        <f t="shared" si="32"/>
        <v>0</v>
      </c>
      <c r="AS85" s="295">
        <f t="shared" si="32"/>
        <v>0</v>
      </c>
      <c r="AT85" s="157">
        <f t="shared" si="32"/>
        <v>210</v>
      </c>
      <c r="AU85" s="157">
        <f t="shared" si="32"/>
        <v>0</v>
      </c>
      <c r="AV85" s="159">
        <f t="shared" si="32"/>
        <v>8</v>
      </c>
      <c r="AW85" s="158">
        <f t="shared" si="32"/>
        <v>0</v>
      </c>
      <c r="AX85" s="157">
        <f t="shared" si="32"/>
        <v>0</v>
      </c>
      <c r="AY85" s="157">
        <f t="shared" si="32"/>
        <v>0</v>
      </c>
      <c r="AZ85" s="300">
        <f t="shared" si="32"/>
        <v>0</v>
      </c>
      <c r="BA85" s="316">
        <v>0</v>
      </c>
      <c r="BB85" s="157">
        <f t="shared" si="32"/>
        <v>150</v>
      </c>
      <c r="BC85" s="157">
        <v>0</v>
      </c>
      <c r="BD85" s="159">
        <v>4</v>
      </c>
      <c r="BE85" s="158">
        <f t="shared" ref="BE85:BL85" si="33">SUM(BE77:BE84)</f>
        <v>0</v>
      </c>
      <c r="BF85" s="157">
        <f t="shared" si="33"/>
        <v>0</v>
      </c>
      <c r="BG85" s="157">
        <f t="shared" si="33"/>
        <v>0</v>
      </c>
      <c r="BH85" s="300">
        <f t="shared" si="33"/>
        <v>0</v>
      </c>
      <c r="BI85" s="295">
        <f t="shared" si="33"/>
        <v>0</v>
      </c>
      <c r="BJ85" s="157">
        <f t="shared" si="33"/>
        <v>60</v>
      </c>
      <c r="BK85" s="157">
        <f t="shared" si="33"/>
        <v>0</v>
      </c>
      <c r="BL85" s="179">
        <f t="shared" si="33"/>
        <v>2</v>
      </c>
      <c r="BM85" s="246">
        <f>SUM(AM85,AV85,BD85,BL85)</f>
        <v>20</v>
      </c>
    </row>
    <row r="86" spans="1:66" ht="15" thickBot="1" x14ac:dyDescent="0.35">
      <c r="A86" s="31"/>
      <c r="B86" s="35"/>
      <c r="C86" s="34"/>
      <c r="D86" s="51"/>
      <c r="E86" s="360"/>
      <c r="F86" s="347"/>
      <c r="G86" s="348"/>
      <c r="H86" s="361"/>
      <c r="I86" s="341"/>
      <c r="J86" s="341"/>
      <c r="K86" s="5"/>
      <c r="L86" s="5"/>
      <c r="M86" s="5"/>
      <c r="N86" s="5"/>
      <c r="O86" s="18"/>
      <c r="P86" s="260"/>
      <c r="Q86" s="261"/>
      <c r="R86" s="4"/>
      <c r="S86" s="5"/>
      <c r="T86" s="5"/>
      <c r="U86" s="18"/>
      <c r="V86" s="18"/>
      <c r="W86" s="178"/>
      <c r="X86" s="4"/>
      <c r="Y86" s="5"/>
      <c r="Z86" s="5"/>
      <c r="AA86" s="18"/>
      <c r="AB86" s="18"/>
      <c r="AC86" s="18"/>
      <c r="AD86" s="6"/>
      <c r="AE86" s="5"/>
      <c r="AF86" s="5"/>
      <c r="AG86" s="18"/>
      <c r="AH86" s="254"/>
      <c r="AI86" s="4"/>
      <c r="AJ86" s="5"/>
      <c r="AK86" s="5"/>
      <c r="AL86" s="18"/>
      <c r="AM86" s="18"/>
      <c r="AN86" s="6"/>
      <c r="AO86" s="5"/>
      <c r="AP86" s="474"/>
      <c r="AQ86" s="5"/>
      <c r="AR86" s="254"/>
      <c r="AS86" s="4"/>
      <c r="AT86" s="5"/>
      <c r="AU86" s="5"/>
      <c r="AV86" s="18"/>
      <c r="AW86" s="6"/>
      <c r="AX86" s="5"/>
      <c r="AY86" s="5"/>
      <c r="AZ86" s="178"/>
      <c r="BA86" s="314"/>
      <c r="BB86" s="5"/>
      <c r="BC86" s="5"/>
      <c r="BD86" s="18"/>
      <c r="BE86" s="6"/>
      <c r="BF86" s="5"/>
      <c r="BG86" s="5"/>
      <c r="BH86" s="178"/>
      <c r="BI86" s="4"/>
      <c r="BJ86" s="5"/>
      <c r="BK86" s="5"/>
      <c r="BL86" s="82"/>
    </row>
    <row r="87" spans="1:66" ht="15" thickBot="1" x14ac:dyDescent="0.35">
      <c r="A87" s="437" t="s">
        <v>27</v>
      </c>
      <c r="B87" s="438"/>
      <c r="C87" s="439"/>
      <c r="D87" s="36"/>
      <c r="E87" s="338"/>
      <c r="F87" s="12">
        <f>SUM(F85,F75,F70)</f>
        <v>4895</v>
      </c>
      <c r="G87" s="13">
        <f>SUM(G85+G70+G73)</f>
        <v>300</v>
      </c>
      <c r="H87" s="177"/>
      <c r="I87" s="177">
        <f>SUM(I70)</f>
        <v>30</v>
      </c>
      <c r="J87" s="177"/>
      <c r="K87" s="13">
        <f>SUM(K85+K70+K75)</f>
        <v>1140</v>
      </c>
      <c r="L87" s="13">
        <f>SUM(L85+L70+L75)</f>
        <v>2180</v>
      </c>
      <c r="M87" s="13">
        <f>SUM(M85+M70+M75)</f>
        <v>650</v>
      </c>
      <c r="N87" s="13">
        <f>SUM(N85+N70+N75)</f>
        <v>0</v>
      </c>
      <c r="O87" s="19"/>
      <c r="P87" s="13">
        <f>SUM(P85+P70+P75)</f>
        <v>120</v>
      </c>
      <c r="Q87" s="13">
        <f>SUM(Q85+Q70+Q75)</f>
        <v>60</v>
      </c>
      <c r="R87" s="12">
        <f>SUM(R70+R75+R85)</f>
        <v>150</v>
      </c>
      <c r="S87" s="13">
        <f t="shared" ref="S87:BL87" si="34">SUM(S70+S75+S85)</f>
        <v>120</v>
      </c>
      <c r="T87" s="19">
        <f t="shared" si="34"/>
        <v>120</v>
      </c>
      <c r="U87" s="19">
        <f t="shared" si="34"/>
        <v>30</v>
      </c>
      <c r="V87" s="19">
        <f t="shared" si="34"/>
        <v>30</v>
      </c>
      <c r="W87" s="19">
        <f t="shared" si="34"/>
        <v>29</v>
      </c>
      <c r="X87" s="12">
        <f t="shared" si="34"/>
        <v>135</v>
      </c>
      <c r="Y87" s="13">
        <f t="shared" si="34"/>
        <v>180</v>
      </c>
      <c r="Z87" s="16">
        <f t="shared" si="34"/>
        <v>115</v>
      </c>
      <c r="AA87" s="16">
        <f t="shared" si="34"/>
        <v>30</v>
      </c>
      <c r="AB87" s="16">
        <f t="shared" si="34"/>
        <v>30</v>
      </c>
      <c r="AC87" s="14">
        <f t="shared" si="34"/>
        <v>31</v>
      </c>
      <c r="AD87" s="12">
        <f t="shared" si="34"/>
        <v>155</v>
      </c>
      <c r="AE87" s="13">
        <f t="shared" si="34"/>
        <v>130</v>
      </c>
      <c r="AF87" s="19">
        <f t="shared" si="34"/>
        <v>105</v>
      </c>
      <c r="AG87" s="19">
        <f t="shared" si="34"/>
        <v>30</v>
      </c>
      <c r="AH87" s="301">
        <f t="shared" si="34"/>
        <v>30</v>
      </c>
      <c r="AI87" s="296">
        <f t="shared" si="34"/>
        <v>160</v>
      </c>
      <c r="AJ87" s="13">
        <f t="shared" si="34"/>
        <v>275</v>
      </c>
      <c r="AK87" s="16">
        <f t="shared" si="34"/>
        <v>130</v>
      </c>
      <c r="AL87" s="16">
        <f t="shared" si="34"/>
        <v>30</v>
      </c>
      <c r="AM87" s="14">
        <f t="shared" si="34"/>
        <v>30</v>
      </c>
      <c r="AN87" s="12">
        <f t="shared" si="34"/>
        <v>160</v>
      </c>
      <c r="AO87" s="13">
        <f t="shared" si="34"/>
        <v>155</v>
      </c>
      <c r="AP87" s="475"/>
      <c r="AQ87" s="19">
        <f t="shared" si="34"/>
        <v>75</v>
      </c>
      <c r="AR87" s="301">
        <f t="shared" si="34"/>
        <v>30</v>
      </c>
      <c r="AS87" s="12">
        <f t="shared" si="34"/>
        <v>105</v>
      </c>
      <c r="AT87" s="13">
        <f t="shared" si="34"/>
        <v>390</v>
      </c>
      <c r="AU87" s="48">
        <f t="shared" si="34"/>
        <v>55</v>
      </c>
      <c r="AV87" s="14">
        <f t="shared" si="34"/>
        <v>30</v>
      </c>
      <c r="AW87" s="12">
        <f t="shared" si="34"/>
        <v>90</v>
      </c>
      <c r="AX87" s="13">
        <f t="shared" si="34"/>
        <v>265</v>
      </c>
      <c r="AY87" s="19">
        <f t="shared" si="34"/>
        <v>90</v>
      </c>
      <c r="AZ87" s="19">
        <f t="shared" si="34"/>
        <v>30</v>
      </c>
      <c r="BA87" s="12">
        <f t="shared" si="34"/>
        <v>90</v>
      </c>
      <c r="BB87" s="13">
        <f t="shared" si="34"/>
        <v>325</v>
      </c>
      <c r="BC87" s="48">
        <f t="shared" si="34"/>
        <v>100</v>
      </c>
      <c r="BD87" s="14">
        <f t="shared" si="34"/>
        <v>30</v>
      </c>
      <c r="BE87" s="12">
        <f t="shared" si="34"/>
        <v>80</v>
      </c>
      <c r="BF87" s="16">
        <f t="shared" si="34"/>
        <v>250</v>
      </c>
      <c r="BG87" s="16">
        <f t="shared" si="34"/>
        <v>150</v>
      </c>
      <c r="BH87" s="16">
        <f t="shared" si="34"/>
        <v>30</v>
      </c>
      <c r="BI87" s="16">
        <f t="shared" si="34"/>
        <v>45</v>
      </c>
      <c r="BJ87" s="13">
        <f t="shared" si="34"/>
        <v>360</v>
      </c>
      <c r="BK87" s="48">
        <f t="shared" si="34"/>
        <v>95</v>
      </c>
      <c r="BL87" s="80">
        <f t="shared" si="34"/>
        <v>30</v>
      </c>
      <c r="BM87" s="246">
        <f>SUM(BM14:BM86)</f>
        <v>172</v>
      </c>
    </row>
    <row r="88" spans="1:66" x14ac:dyDescent="0.3">
      <c r="A88" s="1"/>
      <c r="B88" s="440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/>
      <c r="AV88" s="440"/>
      <c r="AW88" s="440"/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</row>
    <row r="89" spans="1:66" x14ac:dyDescent="0.3">
      <c r="A89" s="1"/>
      <c r="B89" s="440" t="s">
        <v>49</v>
      </c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0"/>
      <c r="AL89" s="440"/>
      <c r="AM89" s="440"/>
      <c r="AN89" s="440"/>
      <c r="AO89" s="440"/>
      <c r="AP89" s="440"/>
      <c r="AQ89" s="440"/>
      <c r="AR89" s="440"/>
      <c r="AS89" s="440"/>
      <c r="AT89" s="440"/>
      <c r="AU89" s="440"/>
      <c r="AV89" s="440"/>
      <c r="AW89" s="440"/>
      <c r="AX89" s="440"/>
      <c r="AY89" s="440"/>
      <c r="AZ89" s="440"/>
      <c r="BA89" s="440"/>
      <c r="BB89" s="440"/>
      <c r="BC89" s="440"/>
      <c r="BD89" s="440"/>
      <c r="BE89" s="440"/>
      <c r="BF89" s="440"/>
      <c r="BG89" s="440"/>
      <c r="BH89" s="440"/>
      <c r="BI89" s="440"/>
      <c r="BJ89" s="440"/>
      <c r="BK89" s="440"/>
      <c r="BL89" s="440"/>
    </row>
    <row r="90" spans="1:66" x14ac:dyDescent="0.3">
      <c r="A90" s="1"/>
      <c r="B90" s="440" t="s">
        <v>57</v>
      </c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/>
      <c r="AV90" s="440"/>
      <c r="AW90" s="440"/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  <c r="BK90" s="440"/>
      <c r="BL90" s="440"/>
    </row>
    <row r="91" spans="1:66" ht="0.75" customHeight="1" x14ac:dyDescent="0.3">
      <c r="A91" s="1"/>
      <c r="B91" s="3"/>
      <c r="C91" s="3"/>
      <c r="D91" s="3"/>
      <c r="E91" s="280"/>
      <c r="F91" s="3"/>
      <c r="G91" s="3"/>
      <c r="H91" s="3"/>
      <c r="I91" s="3"/>
      <c r="J91" s="3"/>
      <c r="K91" s="3"/>
      <c r="L91" s="3"/>
      <c r="M91" s="3"/>
      <c r="N91" s="3"/>
      <c r="O91" s="3"/>
      <c r="P91" s="253"/>
      <c r="Q91" s="25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476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79"/>
    </row>
    <row r="92" spans="1:66" hidden="1" x14ac:dyDescent="0.3">
      <c r="A92" s="1"/>
      <c r="B92" s="3"/>
      <c r="C92" s="3"/>
      <c r="D92" s="3"/>
      <c r="E92" s="280"/>
      <c r="F92" s="3"/>
      <c r="G92" s="3"/>
      <c r="H92" s="3"/>
      <c r="I92" s="3"/>
      <c r="J92" s="3"/>
      <c r="K92" s="3"/>
      <c r="L92" s="3"/>
      <c r="M92" s="3"/>
      <c r="N92" s="3"/>
      <c r="O92" s="3"/>
      <c r="P92" s="253"/>
      <c r="Q92" s="25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476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79"/>
    </row>
    <row r="93" spans="1:66" ht="28.5" customHeight="1" x14ac:dyDescent="0.3">
      <c r="A93" s="1"/>
      <c r="B93" s="429" t="s">
        <v>185</v>
      </c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  <c r="AF93" s="429"/>
      <c r="AG93" s="429"/>
      <c r="AH93" s="429"/>
      <c r="AI93" s="429"/>
      <c r="AJ93" s="429"/>
      <c r="AK93" s="429"/>
      <c r="AL93" s="429"/>
      <c r="AM93" s="429"/>
      <c r="AN93" s="429"/>
      <c r="AO93" s="429"/>
      <c r="AP93" s="429"/>
      <c r="AQ93" s="429"/>
      <c r="AR93" s="429"/>
      <c r="AS93" s="429"/>
      <c r="AT93" s="429"/>
      <c r="AU93" s="429"/>
      <c r="AV93" s="429"/>
      <c r="AW93" s="429"/>
      <c r="AX93" s="429"/>
      <c r="AY93" s="429"/>
      <c r="AZ93" s="429"/>
      <c r="BA93" s="429"/>
      <c r="BB93" s="429"/>
      <c r="BC93" s="429"/>
      <c r="BD93" s="429"/>
      <c r="BE93" s="429"/>
      <c r="BF93" s="429"/>
      <c r="BG93" s="429"/>
      <c r="BH93" s="429"/>
      <c r="BI93" s="429"/>
      <c r="BJ93" s="429"/>
      <c r="BK93" s="429"/>
      <c r="BL93" s="429"/>
    </row>
    <row r="94" spans="1:66" ht="64.5" customHeight="1" x14ac:dyDescent="0.3">
      <c r="A94" s="1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29"/>
      <c r="AE94" s="429"/>
      <c r="AF94" s="429"/>
      <c r="AG94" s="429"/>
      <c r="AH94" s="429"/>
      <c r="AI94" s="429"/>
      <c r="AJ94" s="429"/>
      <c r="AK94" s="429"/>
      <c r="AL94" s="429"/>
      <c r="AM94" s="429"/>
      <c r="AN94" s="429"/>
      <c r="AO94" s="429"/>
      <c r="AP94" s="429"/>
      <c r="AQ94" s="429"/>
      <c r="AR94" s="429"/>
      <c r="AS94" s="429"/>
      <c r="AT94" s="429"/>
      <c r="AU94" s="429"/>
      <c r="AV94" s="429"/>
      <c r="AW94" s="429"/>
      <c r="AX94" s="429"/>
      <c r="AY94" s="429"/>
      <c r="AZ94" s="429"/>
      <c r="BA94" s="429"/>
      <c r="BB94" s="429"/>
      <c r="BC94" s="429"/>
      <c r="BD94" s="429"/>
      <c r="BE94" s="429"/>
      <c r="BF94" s="429"/>
      <c r="BG94" s="429"/>
      <c r="BH94" s="429"/>
      <c r="BI94" s="429"/>
      <c r="BJ94" s="429"/>
      <c r="BK94" s="429"/>
      <c r="BL94" s="429"/>
      <c r="BM94" s="246"/>
      <c r="BN94" s="2"/>
    </row>
    <row r="95" spans="1:66" x14ac:dyDescent="0.3">
      <c r="A95" s="1"/>
    </row>
    <row r="96" spans="1:66" ht="12.75" customHeight="1" x14ac:dyDescent="0.3">
      <c r="Z96" t="s">
        <v>62</v>
      </c>
      <c r="AT96" s="44"/>
    </row>
    <row r="97" spans="46:46" x14ac:dyDescent="0.3">
      <c r="AT97" s="43"/>
    </row>
    <row r="98" spans="46:46" x14ac:dyDescent="0.3">
      <c r="AT98" s="43"/>
    </row>
    <row r="99" spans="46:46" x14ac:dyDescent="0.3">
      <c r="AT99" s="43"/>
    </row>
  </sheetData>
  <mergeCells count="42">
    <mergeCell ref="A5:BL5"/>
    <mergeCell ref="A6:BL6"/>
    <mergeCell ref="BI11:BL12"/>
    <mergeCell ref="D9:D13"/>
    <mergeCell ref="AW11:AZ12"/>
    <mergeCell ref="BE11:BH12"/>
    <mergeCell ref="F9:Q10"/>
    <mergeCell ref="H11:J12"/>
    <mergeCell ref="F11:G12"/>
    <mergeCell ref="K11:Q12"/>
    <mergeCell ref="BE9:BL10"/>
    <mergeCell ref="A70:C70"/>
    <mergeCell ref="A85:E85"/>
    <mergeCell ref="B93:BL94"/>
    <mergeCell ref="R11:W12"/>
    <mergeCell ref="X11:AC12"/>
    <mergeCell ref="AD11:AH12"/>
    <mergeCell ref="AI11:AM12"/>
    <mergeCell ref="A71:BL71"/>
    <mergeCell ref="A72:BL72"/>
    <mergeCell ref="BA11:BD12"/>
    <mergeCell ref="A75:C75"/>
    <mergeCell ref="A87:C87"/>
    <mergeCell ref="B90:BL90"/>
    <mergeCell ref="B89:BL89"/>
    <mergeCell ref="B88:BL88"/>
    <mergeCell ref="A1:BL1"/>
    <mergeCell ref="A7:BL7"/>
    <mergeCell ref="A8:BL8"/>
    <mergeCell ref="A9:A13"/>
    <mergeCell ref="E9:E13"/>
    <mergeCell ref="C9:C13"/>
    <mergeCell ref="B9:B13"/>
    <mergeCell ref="R9:AC10"/>
    <mergeCell ref="AW9:BD10"/>
    <mergeCell ref="AD9:AM10"/>
    <mergeCell ref="AN9:AV10"/>
    <mergeCell ref="AN11:AR12"/>
    <mergeCell ref="AS11:AV12"/>
    <mergeCell ref="A2:BL2"/>
    <mergeCell ref="A3:BL3"/>
    <mergeCell ref="A4:BL4"/>
  </mergeCells>
  <printOptions horizontalCentered="1" verticalCentered="1" gridLines="1"/>
  <pageMargins left="0.23622047244094491" right="0.23622047244094491" top="0" bottom="0" header="0" footer="0"/>
  <pageSetup paperSize="8" scale="55" orientation="landscape" r:id="rId1"/>
  <ignoredErrors>
    <ignoredError sqref="F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"/>
  <sheetViews>
    <sheetView topLeftCell="A5" zoomScale="70" zoomScaleNormal="70" workbookViewId="0">
      <selection activeCell="A23" sqref="A23"/>
    </sheetView>
  </sheetViews>
  <sheetFormatPr defaultColWidth="8.88671875" defaultRowHeight="14.4" x14ac:dyDescent="0.3"/>
  <cols>
    <col min="1" max="1" width="66" customWidth="1"/>
    <col min="2" max="2" width="33.6640625" customWidth="1"/>
    <col min="3" max="3" width="82.109375" customWidth="1"/>
    <col min="4" max="4" width="12.88671875" customWidth="1"/>
    <col min="5" max="5" width="5.44140625" customWidth="1"/>
    <col min="6" max="41" width="3.6640625" customWidth="1"/>
  </cols>
  <sheetData>
    <row r="1" spans="1:16" ht="180.75" customHeight="1" thickBot="1" x14ac:dyDescent="0.35">
      <c r="A1" s="37" t="s">
        <v>58</v>
      </c>
      <c r="B1" s="38" t="s">
        <v>59</v>
      </c>
      <c r="C1" s="39" t="s">
        <v>60</v>
      </c>
      <c r="D1" t="s">
        <v>61</v>
      </c>
      <c r="E1" t="s">
        <v>8</v>
      </c>
    </row>
    <row r="2" spans="1:16" ht="55.5" customHeight="1" thickBot="1" x14ac:dyDescent="0.35">
      <c r="A2" s="40" t="s">
        <v>123</v>
      </c>
      <c r="B2" s="41">
        <v>600</v>
      </c>
      <c r="C2" s="42">
        <v>45</v>
      </c>
      <c r="D2">
        <f>SUM('Harmonogram studiów - wzór'!F16,'Harmonogram studiów - wzór'!F17,'Harmonogram studiów - wzór'!F18,'Harmonogram studiów - wzór'!F23,'Harmonogram studiów - wzór'!F33,'Harmonogram studiów - wzór'!F34,'Harmonogram studiów - wzór'!F35,'Harmonogram studiów - wzór'!F37,'Harmonogram studiów - wzór'!F55)</f>
        <v>625</v>
      </c>
      <c r="E2">
        <f>SUM('Harmonogram studiów - wzór'!G16,'Harmonogram studiów - wzór'!G17,'Harmonogram studiów - wzór'!G18,'Harmonogram studiów - wzór'!G23,'Harmonogram studiów - wzór'!G35,'Harmonogram studiów - wzór'!G33,'Harmonogram studiów - wzór'!G34,'Harmonogram studiów - wzór'!G37,'Harmonogram studiów - wzór'!G55)</f>
        <v>46</v>
      </c>
    </row>
    <row r="3" spans="1:16" ht="53.25" customHeight="1" thickBot="1" x14ac:dyDescent="0.35">
      <c r="A3" s="40" t="s">
        <v>124</v>
      </c>
      <c r="B3" s="41">
        <v>450</v>
      </c>
      <c r="C3" s="42">
        <v>30</v>
      </c>
      <c r="D3">
        <f>SUM('Harmonogram studiów - wzór'!F19,'Harmonogram studiów - wzór'!F20,'Harmonogram studiów - wzór'!F21,'Harmonogram studiów - wzór'!F22,'Harmonogram studiów - wzór'!F25,'Harmonogram studiów - wzór'!F26,'Harmonogram studiów - wzór'!F32,'Harmonogram studiów - wzór'!F36,'Harmonogram studiów - wzór'!F63)</f>
        <v>450</v>
      </c>
      <c r="E3">
        <f>SUM('Harmonogram studiów - wzór'!G19,'Harmonogram studiów - wzór'!G20,'Harmonogram studiów - wzór'!G21,'Harmonogram studiów - wzór'!G22,'Harmonogram studiów - wzór'!G25,'Harmonogram studiów - wzór'!G26,'Harmonogram studiów - wzór'!G32,'Harmonogram studiów - wzór'!G36,'Harmonogram studiów - wzór'!G63)</f>
        <v>30</v>
      </c>
      <c r="F3" t="e">
        <f>SUM('Harmonogram studiów - wzór'!#REF!,'Harmonogram studiów - wzór'!#REF!,'Harmonogram studiów - wzór'!#REF!,'Harmonogram studiów - wzór'!L33,'Harmonogram studiów - wzór'!L34,'Harmonogram studiów - wzór'!#REF!,'Harmonogram studiów - wzór'!L41,'Harmonogram studiów - wzór'!L66)</f>
        <v>#REF!</v>
      </c>
      <c r="G3">
        <f>SUM('Harmonogram studiów - wzór'!M19,'Harmonogram studiów - wzór'!M23,'Harmonogram studiów - wzór'!M26,'Harmonogram studiów - wzór'!M33,'Harmonogram studiów - wzór'!M34,'Harmonogram studiów - wzór'!M22,'Harmonogram studiów - wzór'!M41,'Harmonogram studiów - wzór'!M66)</f>
        <v>0</v>
      </c>
      <c r="H3">
        <f>SUM('Harmonogram studiów - wzór'!L19,'Harmonogram studiów - wzór'!L23,'Harmonogram studiów - wzór'!L26,'Harmonogram studiów - wzór'!N33,'Harmonogram studiów - wzór'!N34,'Harmonogram studiów - wzór'!L22,'Harmonogram studiów - wzór'!N41,'Harmonogram studiów - wzór'!N66)</f>
        <v>120</v>
      </c>
      <c r="I3">
        <f>SUM('Harmonogram studiów - wzór'!O19,'Harmonogram studiów - wzór'!O23,'Harmonogram studiów - wzór'!O26,'Harmonogram studiów - wzór'!O33,'Harmonogram studiów - wzór'!O34,'Harmonogram studiów - wzór'!O22,'Harmonogram studiów - wzór'!O41,'Harmonogram studiów - wzór'!O66)</f>
        <v>90</v>
      </c>
      <c r="J3">
        <f>SUM('Harmonogram studiów - wzór'!G19,'Harmonogram studiów - wzór'!G23,'Harmonogram studiów - wzór'!G26,'Harmonogram studiów - wzór'!G33,'Harmonogram studiów - wzór'!G34,'Harmonogram studiów - wzór'!G22,'Harmonogram studiów - wzór'!G41,'Harmonogram studiów - wzór'!G66)</f>
        <v>34</v>
      </c>
      <c r="K3">
        <f>SUM('Harmonogram studiów - wzór'!R19,'Harmonogram studiów - wzór'!R23,'Harmonogram studiów - wzór'!R26,'Harmonogram studiów - wzór'!R33,'Harmonogram studiów - wzór'!R34,'Harmonogram studiów - wzór'!R22,'Harmonogram studiów - wzór'!R41,'Harmonogram studiów - wzór'!R66)</f>
        <v>50</v>
      </c>
      <c r="L3">
        <f>SUM('Harmonogram studiów - wzór'!S19,'Harmonogram studiów - wzór'!S23,'Harmonogram studiów - wzór'!S26,'Harmonogram studiów - wzór'!S33,'Harmonogram studiów - wzór'!S34,'Harmonogram studiów - wzór'!S22,'Harmonogram studiów - wzór'!S41,'Harmonogram studiów - wzór'!S66)</f>
        <v>60</v>
      </c>
      <c r="M3">
        <f>SUM('Harmonogram studiów - wzór'!T19,'Harmonogram studiów - wzór'!T23,'Harmonogram studiów - wzór'!T26,'Harmonogram studiów - wzór'!T33,'Harmonogram studiów - wzór'!T34,'Harmonogram studiów - wzór'!T22,'Harmonogram studiów - wzór'!T41,'Harmonogram studiów - wzór'!T66)</f>
        <v>15</v>
      </c>
      <c r="N3">
        <f>SUM('Harmonogram studiów - wzór'!W19,'Harmonogram studiów - wzór'!W23,'Harmonogram studiów - wzór'!W26,'Harmonogram studiów - wzór'!W33,'Harmonogram studiów - wzór'!W34,'Harmonogram studiów - wzór'!W22,'Harmonogram studiów - wzór'!W41,'Harmonogram studiów - wzór'!W66)</f>
        <v>9</v>
      </c>
      <c r="O3" t="e">
        <f>SUM('Harmonogram studiów - wzór'!X19,'Harmonogram studiów - wzór'!X23,'Harmonogram studiów - wzór'!X26,'Harmonogram studiów - wzór'!X33,'Harmonogram studiów - wzór'!X34,'Harmonogram studiów - wzór'!#REF!,'Harmonogram studiów - wzór'!X41,'Harmonogram studiów - wzór'!X66)</f>
        <v>#REF!</v>
      </c>
      <c r="P3" t="e">
        <f>SUM('Harmonogram studiów - wzór'!Y19,'Harmonogram studiów - wzór'!Y23,'Harmonogram studiów - wzór'!Y26,'Harmonogram studiów - wzór'!Y33,'Harmonogram studiów - wzór'!Y34,'Harmonogram studiów - wzór'!#REF!,'Harmonogram studiów - wzór'!Y41,'Harmonogram studiów - wzór'!Y66)</f>
        <v>#REF!</v>
      </c>
    </row>
    <row r="4" spans="1:16" ht="57" customHeight="1" thickBot="1" x14ac:dyDescent="0.35">
      <c r="A4" s="40" t="s">
        <v>125</v>
      </c>
      <c r="B4" s="41">
        <v>250</v>
      </c>
      <c r="C4" s="42">
        <v>15</v>
      </c>
      <c r="D4">
        <f>SUM('Harmonogram studiów - wzór'!F15,'Harmonogram studiów - wzór'!F24,'Harmonogram studiów - wzór'!F27,'Harmonogram studiów - wzór'!F28,'Harmonogram studiów - wzór'!F29,'Harmonogram studiów - wzór'!F31)</f>
        <v>250</v>
      </c>
      <c r="E4">
        <f>SUM('Harmonogram studiów - wzór'!G31,'Harmonogram studiów - wzór'!G29,'Harmonogram studiów - wzór'!G28,'Harmonogram studiów - wzór'!G27,'Harmonogram studiów - wzór'!G24,'Harmonogram studiów - wzór'!G15)</f>
        <v>17</v>
      </c>
      <c r="F4" t="e">
        <f>SUM('Harmonogram studiów - wzór'!#REF!,'Harmonogram studiów - wzór'!L36,'Harmonogram studiów - wzór'!L37,'Harmonogram studiów - wzór'!L44,'Harmonogram studiów - wzór'!L43,'Harmonogram studiów - wzór'!L42,'Harmonogram studiów - wzór'!#REF!)</f>
        <v>#REF!</v>
      </c>
      <c r="G4" t="e">
        <f>SUM('Harmonogram studiów - wzór'!#REF!,'Harmonogram studiów - wzór'!M36,'Harmonogram studiów - wzór'!M37,'Harmonogram studiów - wzór'!M44,'Harmonogram studiów - wzór'!M43,'Harmonogram studiów - wzór'!M42,'Harmonogram studiów - wzór'!#REF!)</f>
        <v>#REF!</v>
      </c>
      <c r="H4" t="e">
        <f>SUM('Harmonogram studiów - wzór'!#REF!,'Harmonogram studiów - wzór'!N36,'Harmonogram studiów - wzór'!N37,'Harmonogram studiów - wzór'!N44,'Harmonogram studiów - wzór'!N43,'Harmonogram studiów - wzór'!N42,'Harmonogram studiów - wzór'!#REF!)</f>
        <v>#REF!</v>
      </c>
      <c r="I4" t="e">
        <f>SUM('Harmonogram studiów - wzór'!#REF!,'Harmonogram studiów - wzór'!O36,'Harmonogram studiów - wzór'!O37,'Harmonogram studiów - wzór'!O44,'Harmonogram studiów - wzór'!O43,'Harmonogram studiów - wzór'!O42,'Harmonogram studiów - wzór'!#REF!)</f>
        <v>#REF!</v>
      </c>
      <c r="J4" t="e">
        <f>SUM('Harmonogram studiów - wzór'!#REF!,'Harmonogram studiów - wzór'!G36,'Harmonogram studiów - wzór'!G37,'Harmonogram studiów - wzór'!G44,'Harmonogram studiów - wzór'!G43,'Harmonogram studiów - wzór'!G42,'Harmonogram studiów - wzór'!#REF!)</f>
        <v>#REF!</v>
      </c>
      <c r="K4" t="e">
        <f>SUM('Harmonogram studiów - wzór'!#REF!,'Harmonogram studiów - wzór'!R36,'Harmonogram studiów - wzór'!R37,'Harmonogram studiów - wzór'!R44,'Harmonogram studiów - wzór'!R43,'Harmonogram studiów - wzór'!R42,'Harmonogram studiów - wzór'!#REF!)</f>
        <v>#REF!</v>
      </c>
      <c r="L4" t="e">
        <f>SUM('Harmonogram studiów - wzór'!#REF!,'Harmonogram studiów - wzór'!S36,'Harmonogram studiów - wzór'!S37,'Harmonogram studiów - wzór'!S44,'Harmonogram studiów - wzór'!S43,'Harmonogram studiów - wzór'!S42,'Harmonogram studiów - wzór'!#REF!)</f>
        <v>#REF!</v>
      </c>
      <c r="M4" t="e">
        <f>SUM('Harmonogram studiów - wzór'!#REF!,'Harmonogram studiów - wzór'!T36,'Harmonogram studiów - wzór'!T37,'Harmonogram studiów - wzór'!T44,'Harmonogram studiów - wzór'!T43,'Harmonogram studiów - wzór'!T42,'Harmonogram studiów - wzór'!#REF!)</f>
        <v>#REF!</v>
      </c>
      <c r="N4" t="e">
        <f>SUM('Harmonogram studiów - wzór'!#REF!,'Harmonogram studiów - wzór'!W36,'Harmonogram studiów - wzór'!W37,'Harmonogram studiów - wzór'!W44,'Harmonogram studiów - wzór'!W43,'Harmonogram studiów - wzór'!W42,'Harmonogram studiów - wzór'!#REF!)</f>
        <v>#REF!</v>
      </c>
      <c r="O4" t="e">
        <f>SUM('Harmonogram studiów - wzór'!#REF!,'Harmonogram studiów - wzór'!X36,'Harmonogram studiów - wzór'!X37,'Harmonogram studiów - wzór'!X44,'Harmonogram studiów - wzór'!X43,'Harmonogram studiów - wzór'!X42,'Harmonogram studiów - wzór'!#REF!)</f>
        <v>#REF!</v>
      </c>
      <c r="P4" t="e">
        <f>SUM('Harmonogram studiów - wzór'!#REF!,'Harmonogram studiów - wzór'!Y36,'Harmonogram studiów - wzór'!Y37,'Harmonogram studiów - wzór'!Y44,'Harmonogram studiów - wzór'!Y43,'Harmonogram studiów - wzór'!Y42,'Harmonogram studiów - wzór'!#REF!)</f>
        <v>#REF!</v>
      </c>
    </row>
    <row r="5" spans="1:16" ht="50.25" customHeight="1" thickBot="1" x14ac:dyDescent="0.35">
      <c r="A5" s="40" t="s">
        <v>126</v>
      </c>
      <c r="B5" s="41">
        <v>240</v>
      </c>
      <c r="C5" s="42">
        <v>15</v>
      </c>
      <c r="D5">
        <f>SUM('Harmonogram studiów - wzór'!F30,'Harmonogram studiów - wzór'!F38,'Harmonogram studiów - wzór'!F39,'Harmonogram studiów - wzór'!F43,'Harmonogram studiów - wzór'!F51,'Harmonogram studiów - wzór'!F62)</f>
        <v>265</v>
      </c>
      <c r="E5">
        <f>SUM('Harmonogram studiów - wzór'!G30,'Harmonogram studiów - wzór'!G38,'Harmonogram studiów - wzór'!G39,'Harmonogram studiów - wzór'!G43,'Harmonogram studiów - wzór'!G51,'Harmonogram studiów - wzór'!G62)</f>
        <v>16</v>
      </c>
      <c r="F5" t="e">
        <f>SUM('Harmonogram studiów - wzór'!L28,'Harmonogram studiów - wzór'!L29,'Harmonogram studiów - wzór'!#REF!,'Harmonogram studiów - wzór'!L40,'Harmonogram studiów - wzór'!L15,'Harmonogram studiów - wzór'!L64,'Harmonogram studiów - wzór'!#REF!)</f>
        <v>#REF!</v>
      </c>
      <c r="G5" t="e">
        <f>SUM('Harmonogram studiów - wzór'!M28,'Harmonogram studiów - wzór'!M29,'Harmonogram studiów - wzór'!M24,'Harmonogram studiów - wzór'!M40,'Harmonogram studiów - wzór'!M15,'Harmonogram studiów - wzór'!M64,'Harmonogram studiów - wzór'!#REF!)</f>
        <v>#REF!</v>
      </c>
      <c r="H5" t="e">
        <f>SUM('Harmonogram studiów - wzór'!N28,'Harmonogram studiów - wzór'!N29,'Harmonogram studiów - wzór'!L24,'Harmonogram studiów - wzór'!N40,'Harmonogram studiów - wzór'!N15,'Harmonogram studiów - wzór'!N64,'Harmonogram studiów - wzór'!#REF!)</f>
        <v>#REF!</v>
      </c>
      <c r="I5" t="e">
        <f>SUM('Harmonogram studiów - wzór'!O28,'Harmonogram studiów - wzór'!O29,'Harmonogram studiów - wzór'!O24,'Harmonogram studiów - wzór'!O40,'Harmonogram studiów - wzór'!O15,'Harmonogram studiów - wzór'!O64,'Harmonogram studiów - wzór'!#REF!)</f>
        <v>#REF!</v>
      </c>
      <c r="J5" t="e">
        <f>SUM('Harmonogram studiów - wzór'!G28,'Harmonogram studiów - wzór'!G29,'Harmonogram studiów - wzór'!G24,'Harmonogram studiów - wzór'!G40,'Harmonogram studiów - wzór'!G15,'Harmonogram studiów - wzór'!G64,'Harmonogram studiów - wzór'!#REF!)</f>
        <v>#REF!</v>
      </c>
      <c r="K5" t="e">
        <f>SUM('Harmonogram studiów - wzór'!R28,'Harmonogram studiów - wzór'!R29,'Harmonogram studiów - wzór'!R24,'Harmonogram studiów - wzór'!R40,'Harmonogram studiów - wzór'!R15,'Harmonogram studiów - wzór'!R64,'Harmonogram studiów - wzór'!#REF!)</f>
        <v>#REF!</v>
      </c>
      <c r="L5" t="e">
        <f>SUM('Harmonogram studiów - wzór'!S28,'Harmonogram studiów - wzór'!S29,'Harmonogram studiów - wzór'!S24,'Harmonogram studiów - wzór'!S40,'Harmonogram studiów - wzór'!S15,'Harmonogram studiów - wzór'!S64,'Harmonogram studiów - wzór'!#REF!)</f>
        <v>#REF!</v>
      </c>
      <c r="M5" t="e">
        <f>SUM('Harmonogram studiów - wzór'!T28,'Harmonogram studiów - wzór'!T29,'Harmonogram studiów - wzór'!T24,'Harmonogram studiów - wzór'!T40,'Harmonogram studiów - wzór'!T15,'Harmonogram studiów - wzór'!T64,'Harmonogram studiów - wzór'!#REF!)</f>
        <v>#REF!</v>
      </c>
      <c r="N5" t="e">
        <f>SUM('Harmonogram studiów - wzór'!W28,'Harmonogram studiów - wzór'!W29,'Harmonogram studiów - wzór'!W24,'Harmonogram studiów - wzór'!W40,'Harmonogram studiów - wzór'!W15,'Harmonogram studiów - wzór'!W64,'Harmonogram studiów - wzór'!#REF!)</f>
        <v>#REF!</v>
      </c>
      <c r="O5" t="e">
        <f>SUM('Harmonogram studiów - wzór'!X28,'Harmonogram studiów - wzór'!X29,'Harmonogram studiów - wzór'!X24,'Harmonogram studiów - wzór'!X40,'Harmonogram studiów - wzór'!X15,'Harmonogram studiów - wzór'!X64,'Harmonogram studiów - wzór'!#REF!)</f>
        <v>#REF!</v>
      </c>
      <c r="P5" t="e">
        <f>SUM('Harmonogram studiów - wzór'!Y28,'Harmonogram studiów - wzór'!Y29,'Harmonogram studiów - wzór'!Y24,'Harmonogram studiów - wzór'!Y40,'Harmonogram studiów - wzór'!Y15,'Harmonogram studiów - wzór'!Y64,'Harmonogram studiów - wzór'!#REF!)</f>
        <v>#REF!</v>
      </c>
    </row>
    <row r="6" spans="1:16" ht="57" customHeight="1" thickBot="1" x14ac:dyDescent="0.35">
      <c r="A6" s="40" t="s">
        <v>127</v>
      </c>
      <c r="B6" s="41">
        <v>700</v>
      </c>
      <c r="C6" s="42">
        <v>50</v>
      </c>
      <c r="D6">
        <f>SUM('Harmonogram studiów - wzór'!F40,'Harmonogram studiów - wzór'!F45,'Harmonogram studiów - wzór'!F48,'Harmonogram studiów - wzór'!F49,'Harmonogram studiów - wzór'!F50,'Harmonogram studiów - wzór'!F54,'Harmonogram studiów - wzór'!F56,'Harmonogram studiów - wzór'!F58,'Harmonogram studiów - wzór'!F61)</f>
        <v>790</v>
      </c>
      <c r="E6">
        <f>SUM('Harmonogram studiów - wzór'!G40,'Harmonogram studiów - wzór'!G45,'Harmonogram studiów - wzór'!G48,'Harmonogram studiów - wzór'!G49,'Harmonogram studiów - wzór'!G50,'Harmonogram studiów - wzór'!G54,'Harmonogram studiów - wzór'!G56,'Harmonogram studiów - wzór'!G58,'Harmonogram studiów - wzór'!G61)</f>
        <v>53</v>
      </c>
      <c r="F6" t="e">
        <f>SUM('Harmonogram studiów - wzór'!L47,'Harmonogram studiów - wzór'!L48,'Harmonogram studiów - wzór'!L49,'Harmonogram studiów - wzór'!L52,'Harmonogram studiów - wzór'!L53,'Harmonogram studiów - wzór'!L54,'Harmonogram studiów - wzór'!L55,'Harmonogram studiów - wzór'!L56,'Harmonogram studiów - wzór'!L57,'Harmonogram studiów - wzór'!L61,'Harmonogram studiów - wzór'!L62,'Harmonogram studiów - wzór'!L67,'Harmonogram studiów - wzór'!#REF!,'Harmonogram studiów - wzór'!#REF!,'Harmonogram studiów - wzór'!#REF!,'Harmonogram studiów - wzór'!#REF!)</f>
        <v>#REF!</v>
      </c>
      <c r="G6" t="e">
        <f>SUM('Harmonogram studiów - wzór'!M47,'Harmonogram studiów - wzór'!M48,'Harmonogram studiów - wzór'!M49,'Harmonogram studiów - wzór'!M52,'Harmonogram studiów - wzór'!M53,'Harmonogram studiów - wzór'!M54,'Harmonogram studiów - wzór'!M55,'Harmonogram studiów - wzór'!M56,'Harmonogram studiów - wzór'!M57,'Harmonogram studiów - wzór'!M61,'Harmonogram studiów - wzór'!M62,'Harmonogram studiów - wzór'!M67,'Harmonogram studiów - wzór'!#REF!,'Harmonogram studiów - wzór'!#REF!,'Harmonogram studiów - wzór'!#REF!,'Harmonogram studiów - wzór'!#REF!)</f>
        <v>#REF!</v>
      </c>
      <c r="H6" t="e">
        <f>SUM('Harmonogram studiów - wzór'!N47,'Harmonogram studiów - wzór'!N48,'Harmonogram studiów - wzór'!N49,'Harmonogram studiów - wzór'!N52,'Harmonogram studiów - wzór'!N53,'Harmonogram studiów - wzór'!N54,'Harmonogram studiów - wzór'!N55,'Harmonogram studiów - wzór'!N56,'Harmonogram studiów - wzór'!N57,'Harmonogram studiów - wzór'!N61,'Harmonogram studiów - wzór'!N62,'Harmonogram studiów - wzór'!N67,'Harmonogram studiów - wzór'!#REF!,'Harmonogram studiów - wzór'!#REF!,'Harmonogram studiów - wzór'!#REF!,'Harmonogram studiów - wzór'!#REF!)</f>
        <v>#REF!</v>
      </c>
      <c r="I6" t="e">
        <f>SUM('Harmonogram studiów - wzór'!O47,'Harmonogram studiów - wzór'!O48,'Harmonogram studiów - wzór'!O49,'Harmonogram studiów - wzór'!O52,'Harmonogram studiów - wzór'!O53,'Harmonogram studiów - wzór'!O54,'Harmonogram studiów - wzór'!O55,'Harmonogram studiów - wzór'!O56,'Harmonogram studiów - wzór'!O57,'Harmonogram studiów - wzór'!O61,'Harmonogram studiów - wzór'!O62,'Harmonogram studiów - wzór'!O67,'Harmonogram studiów - wzór'!#REF!,'Harmonogram studiów - wzór'!#REF!,'Harmonogram studiów - wzór'!#REF!,'Harmonogram studiów - wzór'!#REF!)</f>
        <v>#REF!</v>
      </c>
      <c r="J6" t="e">
        <f>SUM('Harmonogram studiów - wzór'!G47,'Harmonogram studiów - wzór'!G48,'Harmonogram studiów - wzór'!G49,'Harmonogram studiów - wzór'!G52,'Harmonogram studiów - wzór'!G53,'Harmonogram studiów - wzór'!G54,'Harmonogram studiów - wzór'!G55,'Harmonogram studiów - wzór'!G56,'Harmonogram studiów - wzór'!G57,'Harmonogram studiów - wzór'!G61,'Harmonogram studiów - wzór'!G62,'Harmonogram studiów - wzór'!G67,'Harmonogram studiów - wzór'!#REF!,'Harmonogram studiów - wzór'!#REF!,'Harmonogram studiów - wzór'!#REF!,'Harmonogram studiów - wzór'!#REF!)</f>
        <v>#REF!</v>
      </c>
      <c r="K6" t="e">
        <f>SUM('Harmonogram studiów - wzór'!R47,'Harmonogram studiów - wzór'!R48,'Harmonogram studiów - wzór'!R49,'Harmonogram studiów - wzór'!R52,'Harmonogram studiów - wzór'!R53,'Harmonogram studiów - wzór'!R54,'Harmonogram studiów - wzór'!R55,'Harmonogram studiów - wzór'!R56,'Harmonogram studiów - wzór'!R57,'Harmonogram studiów - wzór'!R61,'Harmonogram studiów - wzór'!R62,'Harmonogram studiów - wzór'!R67,'Harmonogram studiów - wzór'!#REF!,'Harmonogram studiów - wzór'!#REF!,'Harmonogram studiów - wzór'!#REF!,'Harmonogram studiów - wzór'!#REF!)</f>
        <v>#REF!</v>
      </c>
      <c r="L6" t="e">
        <f>SUM('Harmonogram studiów - wzór'!S47,'Harmonogram studiów - wzór'!S48,'Harmonogram studiów - wzór'!S49,'Harmonogram studiów - wzór'!S52,'Harmonogram studiów - wzór'!S53,'Harmonogram studiów - wzór'!S54,'Harmonogram studiów - wzór'!S55,'Harmonogram studiów - wzór'!S56,'Harmonogram studiów - wzór'!S57,'Harmonogram studiów - wzór'!S61,'Harmonogram studiów - wzór'!S62,'Harmonogram studiów - wzór'!S67,'Harmonogram studiów - wzór'!#REF!,'Harmonogram studiów - wzór'!#REF!,'Harmonogram studiów - wzór'!#REF!,'Harmonogram studiów - wzór'!#REF!)</f>
        <v>#REF!</v>
      </c>
    </row>
    <row r="7" spans="1:16" ht="39" customHeight="1" thickBot="1" x14ac:dyDescent="0.35">
      <c r="A7" s="40" t="s">
        <v>128</v>
      </c>
      <c r="B7" s="41">
        <v>1000</v>
      </c>
      <c r="C7" s="42">
        <v>70</v>
      </c>
      <c r="D7">
        <f>SUM('Harmonogram studiów - wzór'!F41,'Harmonogram studiów - wzór'!F42,'Harmonogram studiów - wzór'!F44,'Harmonogram studiów - wzór'!F46,'Harmonogram studiów - wzór'!F47,'Harmonogram studiów - wzór'!F52,'Harmonogram studiów - wzór'!F53,'Harmonogram studiów - wzór'!F57,'Harmonogram studiów - wzór'!F59,'Harmonogram studiów - wzór'!F65,'Harmonogram studiów - wzór'!F66,'Harmonogram studiów - wzór'!F67,'Harmonogram studiów - wzór'!F68,'Harmonogram studiów - wzór'!F60)</f>
        <v>1085</v>
      </c>
      <c r="E7">
        <f>SUM('Harmonogram studiów - wzór'!G41,'Harmonogram studiów - wzór'!G42,'Harmonogram studiów - wzór'!G44,'Harmonogram studiów - wzór'!G46,'Harmonogram studiów - wzór'!G47,'Harmonogram studiów - wzór'!G52,'Harmonogram studiów - wzór'!G53,'Harmonogram studiów - wzór'!G57,'Harmonogram studiów - wzór'!G59,'Harmonogram studiów - wzór'!G65,'Harmonogram studiów - wzór'!G66,'Harmonogram studiów - wzór'!G67,'Harmonogram studiów - wzór'!G68,'Harmonogram studiów - wzór'!G60)</f>
        <v>75</v>
      </c>
      <c r="F7" t="e">
        <f>SUM('Harmonogram studiów - wzór'!L27,'Harmonogram studiów - wzór'!L46,'Harmonogram studiów - wzór'!L50,'Harmonogram studiów - wzór'!L51,'Harmonogram studiów - wzór'!L58,'Harmonogram studiów - wzór'!L59,'Harmonogram studiów - wzór'!L63,'Harmonogram studiów - wzór'!L65,'Harmonogram studiów - wzór'!#REF!,'Harmonogram studiów - wzór'!L68,'Harmonogram studiów - wzór'!#REF!,'Harmonogram studiów - wzór'!#REF!,)</f>
        <v>#REF!</v>
      </c>
      <c r="G7" t="e">
        <f>SUM('Harmonogram studiów - wzór'!M27,'Harmonogram studiów - wzór'!M46,'Harmonogram studiów - wzór'!M50,'Harmonogram studiów - wzór'!M51,'Harmonogram studiów - wzór'!M58,'Harmonogram studiów - wzór'!M59,'Harmonogram studiów - wzór'!M63,'Harmonogram studiów - wzór'!M65,'Harmonogram studiów - wzór'!#REF!,'Harmonogram studiów - wzór'!M68,'Harmonogram studiów - wzór'!#REF!,'Harmonogram studiów - wzór'!#REF!,)</f>
        <v>#REF!</v>
      </c>
      <c r="H7" t="e">
        <f>SUM('Harmonogram studiów - wzór'!N27,'Harmonogram studiów - wzór'!N46,'Harmonogram studiów - wzór'!N50,'Harmonogram studiów - wzór'!N51,'Harmonogram studiów - wzór'!N58,'Harmonogram studiów - wzór'!N59,'Harmonogram studiów - wzór'!N63,'Harmonogram studiów - wzór'!N65,'Harmonogram studiów - wzór'!#REF!,'Harmonogram studiów - wzór'!N68,'Harmonogram studiów - wzór'!#REF!,'Harmonogram studiów - wzór'!#REF!,)</f>
        <v>#REF!</v>
      </c>
      <c r="I7" t="e">
        <f>SUM('Harmonogram studiów - wzór'!O27,'Harmonogram studiów - wzór'!O46,'Harmonogram studiów - wzór'!O50,'Harmonogram studiów - wzór'!O51,'Harmonogram studiów - wzór'!O58,'Harmonogram studiów - wzór'!O59,'Harmonogram studiów - wzór'!O63,'Harmonogram studiów - wzór'!O65,'Harmonogram studiów - wzór'!#REF!,'Harmonogram studiów - wzór'!O68,'Harmonogram studiów - wzór'!#REF!,'Harmonogram studiów - wzór'!#REF!,)</f>
        <v>#REF!</v>
      </c>
      <c r="J7" t="e">
        <f>SUM('Harmonogram studiów - wzór'!G27,'Harmonogram studiów - wzór'!G46,'Harmonogram studiów - wzór'!G50,'Harmonogram studiów - wzór'!G51,'Harmonogram studiów - wzór'!G58,'Harmonogram studiów - wzór'!G59,'Harmonogram studiów - wzór'!G63,'Harmonogram studiów - wzór'!G65,'Harmonogram studiów - wzór'!#REF!,'Harmonogram studiów - wzór'!G68,'Harmonogram studiów - wzór'!#REF!,'Harmonogram studiów - wzór'!#REF!,)</f>
        <v>#REF!</v>
      </c>
      <c r="K7" t="e">
        <f>SUM('Harmonogram studiów - wzór'!R27,'Harmonogram studiów - wzór'!R46,'Harmonogram studiów - wzór'!R50,'Harmonogram studiów - wzór'!R51,'Harmonogram studiów - wzór'!R58,'Harmonogram studiów - wzór'!R59,'Harmonogram studiów - wzór'!R63,'Harmonogram studiów - wzór'!R65,'Harmonogram studiów - wzór'!#REF!,'Harmonogram studiów - wzór'!R68,'Harmonogram studiów - wzór'!#REF!,'Harmonogram studiów - wzór'!#REF!,)</f>
        <v>#REF!</v>
      </c>
      <c r="L7" t="e">
        <f>SUM('Harmonogram studiów - wzór'!S27,'Harmonogram studiów - wzór'!S46,'Harmonogram studiów - wzór'!S50,'Harmonogram studiów - wzór'!S51,'Harmonogram studiów - wzór'!S58,'Harmonogram studiów - wzór'!S59,'Harmonogram studiów - wzór'!S63,'Harmonogram studiów - wzór'!S65,'Harmonogram studiów - wzór'!#REF!,'Harmonogram studiów - wzór'!S68,'Harmonogram studiów - wzór'!#REF!,'Harmonogram studiów - wzór'!#REF!,)</f>
        <v>#REF!</v>
      </c>
    </row>
    <row r="8" spans="1:16" ht="48" customHeight="1" thickBot="1" x14ac:dyDescent="0.35">
      <c r="A8" s="40" t="s">
        <v>129</v>
      </c>
      <c r="B8" s="41">
        <v>450</v>
      </c>
      <c r="C8" s="45">
        <v>25</v>
      </c>
      <c r="D8">
        <f>SUM('Harmonogram studiów - wzór'!F64)</f>
        <v>450</v>
      </c>
      <c r="E8">
        <f>SUM('Harmonogram studiów - wzór'!G64)</f>
        <v>27</v>
      </c>
      <c r="F8" t="e">
        <f>SUM('Harmonogram studiów - wzór'!L38,'Harmonogram studiów - wzór'!L39,'Harmonogram studiów - wzór'!#REF!)</f>
        <v>#REF!</v>
      </c>
      <c r="G8" t="e">
        <f>SUM('Harmonogram studiów - wzór'!M38,'Harmonogram studiów - wzór'!M39,'Harmonogram studiów - wzór'!#REF!)</f>
        <v>#REF!</v>
      </c>
      <c r="H8" t="e">
        <f>SUM('Harmonogram studiów - wzór'!N38,'Harmonogram studiów - wzór'!N39,'Harmonogram studiów - wzór'!#REF!)</f>
        <v>#REF!</v>
      </c>
      <c r="I8" t="e">
        <f>SUM('Harmonogram studiów - wzór'!O38,'Harmonogram studiów - wzór'!O39,'Harmonogram studiów - wzór'!#REF!)</f>
        <v>#REF!</v>
      </c>
      <c r="J8" t="e">
        <f>SUM('Harmonogram studiów - wzór'!G38,'Harmonogram studiów - wzór'!G39,'Harmonogram studiów - wzór'!#REF!)</f>
        <v>#REF!</v>
      </c>
    </row>
    <row r="9" spans="1:16" ht="48" customHeight="1" thickBot="1" x14ac:dyDescent="0.35">
      <c r="A9" s="40" t="s">
        <v>130</v>
      </c>
      <c r="B9" s="41">
        <v>600</v>
      </c>
      <c r="C9" s="45">
        <v>20</v>
      </c>
      <c r="D9">
        <f>SUM('Harmonogram studiów - wzór'!F85)</f>
        <v>600</v>
      </c>
      <c r="E9">
        <f>SUM('Harmonogram studiów - wzór'!G85)</f>
        <v>20</v>
      </c>
    </row>
    <row r="10" spans="1:16" ht="16.2" thickBot="1" x14ac:dyDescent="0.35">
      <c r="A10" s="40" t="s">
        <v>4</v>
      </c>
      <c r="B10" s="41">
        <f>SUM(B2:B9)</f>
        <v>4290</v>
      </c>
      <c r="C10" s="42">
        <f>SUM(C2:C9)</f>
        <v>270</v>
      </c>
    </row>
    <row r="11" spans="1:16" ht="15.6" x14ac:dyDescent="0.3">
      <c r="A11" s="189" t="s">
        <v>133</v>
      </c>
      <c r="D11">
        <f>SUM('Harmonogram studiów - wzór'!F75)</f>
        <v>320</v>
      </c>
      <c r="E11">
        <f>SUM('Harmonogram studiów - wzór'!G73)</f>
        <v>16</v>
      </c>
    </row>
    <row r="12" spans="1:16" ht="15.6" x14ac:dyDescent="0.3">
      <c r="A12" s="190" t="s">
        <v>135</v>
      </c>
      <c r="D12">
        <v>60</v>
      </c>
      <c r="E12">
        <v>0</v>
      </c>
    </row>
    <row r="13" spans="1:16" x14ac:dyDescent="0.3">
      <c r="D13">
        <f>SUM(D2:D12)</f>
        <v>4895</v>
      </c>
      <c r="E13">
        <f>SUM(E2:E11)</f>
        <v>300</v>
      </c>
    </row>
  </sheetData>
  <pageMargins left="0.25" right="0.25" top="0.75" bottom="0.75" header="0.3" footer="0.3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10" sqref="A10"/>
    </sheetView>
  </sheetViews>
  <sheetFormatPr defaultColWidth="8.88671875" defaultRowHeight="14.4" x14ac:dyDescent="0.3"/>
  <sheetData>
    <row r="1" spans="1:1" ht="15" thickBot="1" x14ac:dyDescent="0.35">
      <c r="A1" s="49">
        <v>1</v>
      </c>
    </row>
    <row r="2" spans="1:1" ht="15" thickBot="1" x14ac:dyDescent="0.35">
      <c r="A2" s="50">
        <v>2</v>
      </c>
    </row>
    <row r="3" spans="1:1" ht="15" thickBot="1" x14ac:dyDescent="0.35">
      <c r="A3" s="50">
        <v>8</v>
      </c>
    </row>
    <row r="4" spans="1:1" ht="15" thickBot="1" x14ac:dyDescent="0.35">
      <c r="A4" s="50">
        <v>4</v>
      </c>
    </row>
    <row r="5" spans="1:1" ht="15" thickBot="1" x14ac:dyDescent="0.35">
      <c r="A5" s="50">
        <v>10</v>
      </c>
    </row>
    <row r="6" spans="1:1" ht="15" thickBot="1" x14ac:dyDescent="0.35">
      <c r="A6" s="50">
        <v>12</v>
      </c>
    </row>
    <row r="7" spans="1:1" ht="15" thickBot="1" x14ac:dyDescent="0.35">
      <c r="A7" s="50">
        <v>9</v>
      </c>
    </row>
    <row r="8" spans="1:1" ht="15" thickBot="1" x14ac:dyDescent="0.35">
      <c r="A8" s="50">
        <v>3</v>
      </c>
    </row>
    <row r="9" spans="1:1" x14ac:dyDescent="0.3">
      <c r="A9">
        <f>SUM(A1:A8)</f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 studiów - wzór</vt:lpstr>
      <vt:lpstr>Harmonogram_specjalność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2024-05-13T18:56:23Z</dcterms:modified>
</cp:coreProperties>
</file>