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linska\Desktop\2023-2024\plany\LATO\"/>
    </mc:Choice>
  </mc:AlternateContent>
  <bookViews>
    <workbookView xWindow="0" yWindow="0" windowWidth="28800" windowHeight="12330"/>
  </bookViews>
  <sheets>
    <sheet name=" VI rok plan " sheetId="1" r:id="rId1"/>
    <sheet name="Arkusz1" sheetId="2" r:id="rId2"/>
  </sheets>
  <definedNames>
    <definedName name="_xlnm.Print_Area" localSheetId="0">' VI rok plan '!$C$1:$CP$46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35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H5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AD63" i="1" l="1"/>
  <c r="AE63" i="1"/>
  <c r="AF63" i="1"/>
  <c r="AG63" i="1"/>
  <c r="AH63" i="1"/>
  <c r="AI63" i="1"/>
  <c r="AJ63" i="1"/>
  <c r="AK63" i="1" l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Q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AC63" i="1"/>
  <c r="L4" i="1"/>
  <c r="O63" i="1" l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I57" i="1"/>
  <c r="BJ57" i="1"/>
  <c r="BK57" i="1"/>
  <c r="BL57" i="1"/>
  <c r="BM57" i="1"/>
  <c r="BN57" i="1"/>
  <c r="BO57" i="1"/>
  <c r="BQ57" i="1"/>
  <c r="P57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I52" i="1"/>
  <c r="BJ52" i="1"/>
  <c r="BK52" i="1"/>
  <c r="BL52" i="1"/>
  <c r="BM52" i="1"/>
  <c r="BN52" i="1"/>
  <c r="BO52" i="1"/>
  <c r="BQ52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I53" i="1"/>
  <c r="BJ53" i="1"/>
  <c r="BK53" i="1"/>
  <c r="BL53" i="1"/>
  <c r="BM53" i="1"/>
  <c r="BN53" i="1"/>
  <c r="BO53" i="1"/>
  <c r="BQ53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I54" i="1"/>
  <c r="BJ54" i="1"/>
  <c r="BK54" i="1"/>
  <c r="BL54" i="1"/>
  <c r="BM54" i="1"/>
  <c r="BN54" i="1"/>
  <c r="BO54" i="1"/>
  <c r="BQ54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I55" i="1"/>
  <c r="BJ55" i="1"/>
  <c r="BK55" i="1"/>
  <c r="BL55" i="1"/>
  <c r="BM55" i="1"/>
  <c r="BN55" i="1"/>
  <c r="BO55" i="1"/>
  <c r="BQ55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I56" i="1"/>
  <c r="BJ56" i="1"/>
  <c r="BK56" i="1"/>
  <c r="BL56" i="1"/>
  <c r="BM56" i="1"/>
  <c r="BN56" i="1"/>
  <c r="BO56" i="1"/>
  <c r="BQ56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I58" i="1"/>
  <c r="BJ58" i="1"/>
  <c r="BK58" i="1"/>
  <c r="BL58" i="1"/>
  <c r="BM58" i="1"/>
  <c r="BN58" i="1"/>
  <c r="BO58" i="1"/>
  <c r="BQ58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I59" i="1"/>
  <c r="BJ59" i="1"/>
  <c r="BK59" i="1"/>
  <c r="BL59" i="1"/>
  <c r="BM59" i="1"/>
  <c r="BN59" i="1"/>
  <c r="BO59" i="1"/>
  <c r="BQ59" i="1"/>
  <c r="P52" i="1"/>
  <c r="P51" i="1"/>
  <c r="K4" i="1" l="1"/>
  <c r="H4" i="1"/>
  <c r="E4" i="1"/>
  <c r="B4" i="1"/>
  <c r="BK50" i="1" l="1"/>
  <c r="BL50" i="1"/>
  <c r="BM50" i="1"/>
  <c r="BN50" i="1"/>
  <c r="BO50" i="1"/>
  <c r="BN51" i="1"/>
  <c r="BO51" i="1"/>
  <c r="BN60" i="1"/>
  <c r="BO60" i="1"/>
  <c r="BN61" i="1"/>
  <c r="BO61" i="1"/>
  <c r="BN62" i="1"/>
  <c r="BO62" i="1"/>
  <c r="BK51" i="1"/>
  <c r="BL51" i="1"/>
  <c r="BK60" i="1"/>
  <c r="BL60" i="1"/>
  <c r="BK61" i="1"/>
  <c r="BL61" i="1"/>
  <c r="BK62" i="1"/>
  <c r="BL62" i="1"/>
  <c r="CU1" i="1" l="1"/>
  <c r="AN60" i="1" l="1"/>
  <c r="AN61" i="1"/>
  <c r="AN62" i="1"/>
  <c r="S50" i="1" l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R50" i="1"/>
  <c r="R49" i="1"/>
  <c r="R48" i="1"/>
  <c r="Q51" i="1" l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I51" i="1"/>
  <c r="BJ51" i="1"/>
  <c r="BM51" i="1"/>
  <c r="P53" i="1"/>
  <c r="P59" i="1"/>
  <c r="P58" i="1"/>
  <c r="P56" i="1"/>
  <c r="P55" i="1"/>
  <c r="CU3" i="1" l="1"/>
  <c r="Q49" i="1" l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I49" i="1"/>
  <c r="BJ49" i="1"/>
  <c r="BM49" i="1"/>
  <c r="P49" i="1"/>
  <c r="Q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I48" i="1"/>
  <c r="BJ48" i="1"/>
  <c r="BM48" i="1"/>
  <c r="P48" i="1"/>
  <c r="BJ50" i="1" l="1"/>
  <c r="Q50" i="1"/>
  <c r="BI50" i="1"/>
  <c r="P50" i="1"/>
  <c r="BQ62" i="1" l="1"/>
  <c r="BQ61" i="1"/>
  <c r="BQ60" i="1"/>
  <c r="BQ51" i="1"/>
  <c r="BQ49" i="1"/>
  <c r="BO49" i="1"/>
  <c r="BN49" i="1"/>
  <c r="BQ48" i="1"/>
  <c r="BO48" i="1"/>
  <c r="BN48" i="1"/>
  <c r="BM62" i="1"/>
  <c r="BJ62" i="1"/>
  <c r="BI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BM61" i="1"/>
  <c r="BJ61" i="1"/>
  <c r="BI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BM60" i="1"/>
  <c r="BJ60" i="1"/>
  <c r="BI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M62" i="1"/>
  <c r="AL62" i="1"/>
  <c r="AK62" i="1"/>
  <c r="AJ62" i="1"/>
  <c r="AI62" i="1"/>
  <c r="AH62" i="1"/>
  <c r="AG62" i="1"/>
  <c r="AF62" i="1"/>
  <c r="AE62" i="1"/>
  <c r="AM61" i="1"/>
  <c r="AL61" i="1"/>
  <c r="AK61" i="1"/>
  <c r="AJ61" i="1"/>
  <c r="AI61" i="1"/>
  <c r="AH61" i="1"/>
  <c r="AG61" i="1"/>
  <c r="AF61" i="1"/>
  <c r="AE61" i="1"/>
  <c r="AM60" i="1"/>
  <c r="AL60" i="1"/>
  <c r="AK60" i="1"/>
  <c r="AJ60" i="1"/>
  <c r="AI60" i="1"/>
  <c r="AH60" i="1"/>
  <c r="AG60" i="1"/>
  <c r="AF60" i="1"/>
  <c r="AE60" i="1"/>
  <c r="AD62" i="1"/>
  <c r="AC62" i="1"/>
  <c r="AB62" i="1"/>
  <c r="AA62" i="1"/>
  <c r="Z62" i="1"/>
  <c r="AD61" i="1"/>
  <c r="AC61" i="1"/>
  <c r="AB61" i="1"/>
  <c r="AA61" i="1"/>
  <c r="Z61" i="1"/>
  <c r="AD60" i="1"/>
  <c r="AC60" i="1"/>
  <c r="AB60" i="1"/>
  <c r="AA60" i="1"/>
  <c r="Z60" i="1"/>
  <c r="Y62" i="1"/>
  <c r="X62" i="1"/>
  <c r="W62" i="1"/>
  <c r="V62" i="1"/>
  <c r="U62" i="1"/>
  <c r="Y61" i="1"/>
  <c r="X61" i="1"/>
  <c r="W61" i="1"/>
  <c r="V61" i="1"/>
  <c r="U61" i="1"/>
  <c r="Y60" i="1"/>
  <c r="X60" i="1"/>
  <c r="W60" i="1"/>
  <c r="V60" i="1"/>
  <c r="U60" i="1"/>
  <c r="T62" i="1"/>
  <c r="S62" i="1"/>
  <c r="R62" i="1"/>
  <c r="Q62" i="1"/>
  <c r="P62" i="1"/>
  <c r="T61" i="1"/>
  <c r="S61" i="1"/>
  <c r="R61" i="1"/>
  <c r="Q61" i="1"/>
  <c r="P61" i="1"/>
  <c r="T60" i="1"/>
  <c r="S60" i="1"/>
  <c r="R60" i="1"/>
  <c r="Q60" i="1"/>
  <c r="P60" i="1"/>
  <c r="P54" i="1"/>
  <c r="O5" i="1"/>
  <c r="O6" i="1" l="1"/>
  <c r="O7" i="1" l="1"/>
  <c r="O8" i="1" l="1"/>
  <c r="O9" i="1" l="1"/>
  <c r="O10" i="1" l="1"/>
  <c r="O11" i="1" l="1"/>
  <c r="O12" i="1" l="1"/>
  <c r="O13" i="1" l="1"/>
  <c r="O14" i="1" l="1"/>
  <c r="O15" i="1" l="1"/>
  <c r="O16" i="1" l="1"/>
  <c r="O17" i="1" l="1"/>
  <c r="O18" i="1" l="1"/>
  <c r="O19" i="1" l="1"/>
  <c r="O20" i="1" l="1"/>
  <c r="O21" i="1" l="1"/>
  <c r="O22" i="1" l="1"/>
  <c r="O23" i="1" l="1"/>
  <c r="O24" i="1" l="1"/>
  <c r="O25" i="1" l="1"/>
  <c r="O26" i="1" l="1"/>
  <c r="O27" i="1" l="1"/>
  <c r="O28" i="1" l="1"/>
  <c r="O29" i="1" l="1"/>
  <c r="O30" i="1" l="1"/>
  <c r="O31" i="1" l="1"/>
</calcChain>
</file>

<file path=xl/sharedStrings.xml><?xml version="1.0" encoding="utf-8"?>
<sst xmlns="http://schemas.openxmlformats.org/spreadsheetml/2006/main" count="3702" uniqueCount="546">
  <si>
    <t>grupa</t>
  </si>
  <si>
    <t>poniedziałek</t>
  </si>
  <si>
    <t>wtorek</t>
  </si>
  <si>
    <t>środa</t>
  </si>
  <si>
    <t>czwartek</t>
  </si>
  <si>
    <t>piątek</t>
  </si>
  <si>
    <t xml:space="preserve">ch wew 
</t>
  </si>
  <si>
    <t>stacjonarne</t>
  </si>
  <si>
    <t>niestacjonarne</t>
  </si>
  <si>
    <t>ped</t>
  </si>
  <si>
    <t>chw endo</t>
  </si>
  <si>
    <t>chw pulmo</t>
  </si>
  <si>
    <t>chw gastro</t>
  </si>
  <si>
    <t>chw hemato</t>
  </si>
  <si>
    <t>chw kardio mswia</t>
  </si>
  <si>
    <t>chw MSWiA</t>
  </si>
  <si>
    <t>chw kardio ksw2</t>
  </si>
  <si>
    <t>chw reum</t>
  </si>
  <si>
    <t>chw nefro</t>
  </si>
  <si>
    <t>chir dzieci</t>
  </si>
  <si>
    <t>chir onko</t>
  </si>
  <si>
    <t>chir ogólna</t>
  </si>
  <si>
    <t>chw 120 godz</t>
  </si>
  <si>
    <t xml:space="preserve">chir 6x45
</t>
  </si>
  <si>
    <t xml:space="preserve">chir 7x45
</t>
  </si>
  <si>
    <t>spec</t>
  </si>
  <si>
    <t>chw</t>
  </si>
  <si>
    <t>chir</t>
  </si>
  <si>
    <t>ped 60 godz</t>
  </si>
  <si>
    <t>60 godz</t>
  </si>
  <si>
    <t>180 godz</t>
  </si>
  <si>
    <t>spec 6x45</t>
  </si>
  <si>
    <t>spec 7x45</t>
  </si>
  <si>
    <t>6 dni</t>
  </si>
  <si>
    <t>3 dni</t>
  </si>
  <si>
    <t xml:space="preserve">ch wew 6x45
</t>
  </si>
  <si>
    <t>18 dni</t>
  </si>
  <si>
    <t>9 dni</t>
  </si>
  <si>
    <t>ch wew HEMATO 6x45
od 8.00 do 12.30 
proszę zgłosic się do sekretariatu</t>
  </si>
  <si>
    <t>ch wew GASTRO 6x45 
od 8.00 do 12.30
dr P. Pardak</t>
  </si>
  <si>
    <t>ch wew GASTRO 6x45 
od 8.00 do 12.30
lek P. Łańko</t>
  </si>
  <si>
    <t>ch wew GASTRO 6x45 
od 8.00 do 12.30
lek M. Wojnicka-Stolarz</t>
  </si>
  <si>
    <t>ch wew KARD 6x45
od 8.00 do 12.30
dr J. Romanek</t>
  </si>
  <si>
    <t>ch wew KARD 6x45
od 8.00 do 12.30 
lek B. Deręgowska</t>
  </si>
  <si>
    <t>ch wew KARD 6x45
od 8.00 do 12.30 
dr R. Kurianowicz</t>
  </si>
  <si>
    <t>ch wew KARD 6x45
od 8.00 do 12.30 
lek M. Wójcik</t>
  </si>
  <si>
    <t>ch wew NEFRO 6x45
od 8.00 do 12.30
dr M. Janas</t>
  </si>
  <si>
    <t>ch wew NEFRO 6x45
od 8.00 do 12.30
lek D. Kłos</t>
  </si>
  <si>
    <t>ch wew MSWiA 6x45
od 8.00 do 12.30
lek J. Dziki-Zarębska</t>
  </si>
  <si>
    <t>ch wew MSWiA 6x45
od 8.00 do 12.30
lek W. Lubas</t>
  </si>
  <si>
    <t>ch wew MSWiA 6x45
od 8.00do 12.30
lek M. Szczęch-Marczak</t>
  </si>
  <si>
    <t>ch wew KARDIO MSWiA 6x45 
od 8.00 do 12.30
lek A. Nowak</t>
  </si>
  <si>
    <t xml:space="preserve">ch wew PULMO 6x45
od 8.00 do 12.30
lek R. Niwińska </t>
  </si>
  <si>
    <t>ch wew REUM 6x45
od 8.00 do 12.30
dr D. Podgórska</t>
  </si>
  <si>
    <t>ch wew REUM 6x45
od 8.00 do 12.30
lek B. Tutak</t>
  </si>
  <si>
    <t>ch wew REUM 6x45
od 8.00 do 12.30
lek E. Bieniasz-Pawlik</t>
  </si>
  <si>
    <t>ch wew REUM 6x45
od 8.00 do 12.30
lek M. Horeglad</t>
  </si>
  <si>
    <t>ch wew REUM 6x45
od 8.00 do 12.30
lek J. Paśko</t>
  </si>
  <si>
    <t>ch wew REUM 6x45
od 8.00 do 12.30
lek A. Starzyk</t>
  </si>
  <si>
    <t>ch wew PULMO 6x45
od 8.00 do 12.30
lek A. Duliban-Wojnar</t>
  </si>
  <si>
    <t>ch wew PULMO 6x45
od 8.00 do 12.30
lek T. Kaziród</t>
  </si>
  <si>
    <t>ch wew PULMO 6x45
od 8.00 do 12.30
lek D. Wróblewska</t>
  </si>
  <si>
    <t>chir KARDIO 6X45 
od 8.00 do 12.30
lek M. Surowiec</t>
  </si>
  <si>
    <t>chir KARDIO 6X45 
od 8.00 do 12.30
lek M. Kosiorowska</t>
  </si>
  <si>
    <t>chir KARDIO 6X45 
od 8.00 do 12.30
prof. K. Widenka</t>
  </si>
  <si>
    <t>chir KARDIO 6X45 
od 8.00 do 12.30
dr M. Kolowca</t>
  </si>
  <si>
    <t>chir KARDIO 6X45 
od 8.00 do 12.30
dr P. Olszówka</t>
  </si>
  <si>
    <t>chir KARDIO 6X45 
od 8.00 do 12.30
lek T. Semań</t>
  </si>
  <si>
    <t>chir KARDIO 7X45 
od 8.00 do 13.15
lek M. Surowiec</t>
  </si>
  <si>
    <t>chir KARDIO 7X45 
od 8.00 do 13.15
lek M. Kosiorowska</t>
  </si>
  <si>
    <t>chir KARDIO 7X45 
od 8.00 do 13.15
prof. K. Widenka</t>
  </si>
  <si>
    <t>chir KARDIO 7X45 
od 8.00 do 13.15
dr M. Kolowca</t>
  </si>
  <si>
    <t>chir KARDIO 7X45 
od 8.00 do 13.15
dr P. Olszówka</t>
  </si>
  <si>
    <t>chir KARDIO 7X45 
od 8.00 do 13.15
lek T. Semań</t>
  </si>
  <si>
    <t>chir DZIECI 7X45 
od 8.00 do 13.15
lek B. Ziemniak</t>
  </si>
  <si>
    <t>chir DZIECI 7X45 
od 8.00 do 13.15
lek A. Ogorzałek</t>
  </si>
  <si>
    <t>chir DZIECI 7X45 
od 8.00 do 13.15
lek E. Chrzanowska-Kler</t>
  </si>
  <si>
    <t>chir DZIECI 7X45 
od 8.00 do 13.15
lek G. Chmaj</t>
  </si>
  <si>
    <t>chir DZIECI 6X45 
od 8.00 do 12.30
lek A. Ogorzałek</t>
  </si>
  <si>
    <t>chir DZIECI 6X45 
od 8.00 do 12.30
lek E. Chrzanowska-Kler</t>
  </si>
  <si>
    <t>chir DZIECI 6X45 
od 8.00 do 12.30
lek G. Chmaj</t>
  </si>
  <si>
    <t>chir DZIECI 6X45 
od 8.00 do 12.30
lek B. Ziemniak</t>
  </si>
  <si>
    <t>chir ONKO 7X45 
od 8.00 do 13.15
dr J. Pszeniczny</t>
  </si>
  <si>
    <t>chir ONKO 7X45 
od 8.00 do 13.15
lek M. Ornat</t>
  </si>
  <si>
    <t>chir ONKO 6X45 
od 8.00 do 12.30
lek M. Ornat</t>
  </si>
  <si>
    <t>chir ONKO 6X45 
od 8.00 do 12.30
dr J. Pszeniczny</t>
  </si>
  <si>
    <t>chir OGÓLNA 7X45 
od 8.00 do 13.15
lek M. Łabuz</t>
  </si>
  <si>
    <t>chir OGÓLNA 7X45 
od 8.00 do 13.15
dr K. Korneta</t>
  </si>
  <si>
    <t>chir OGÓLNA 7X45 
od 8.00 do 13.15
lek R. Zavatskyi</t>
  </si>
  <si>
    <t>chir OGÓLNA 7X45 
od 8.00 do 13.15
dr J. Ratajczyk</t>
  </si>
  <si>
    <t>chir OGÓLNA 7X45 
od 8.00 do 13.15
lek K. Portas</t>
  </si>
  <si>
    <t>chir OGÓLNA 7X45 
od 8.00 do 13.15
lek P. Szymczak</t>
  </si>
  <si>
    <t>chir OGÓLNA 7X45 
od 8.00 do 13.15
lek J. Kempisty</t>
  </si>
  <si>
    <t>chir OGÓLNA 6X45 
od 8.00 do 12.30
dr K. Korneta</t>
  </si>
  <si>
    <t>chir OGÓLNA 6X45 
od 8.00 do 12.30
lek R. Zavatskyi</t>
  </si>
  <si>
    <t>chir OGÓLNA 6X45 
od 8.00 do 12.30
dr J. Ratajczyk</t>
  </si>
  <si>
    <t>chir OGÓLNA 6X45 
od 8.00 do 12.30
lek K. Portas</t>
  </si>
  <si>
    <t>chir OGÓLNA 6X45 
od 8.00 do 12.30
lek P. Szymczak</t>
  </si>
  <si>
    <t>chir OGÓLNA 6X45 
od 8.00 do 12.30
lek J. Kempisty</t>
  </si>
  <si>
    <t>chir OGÓLNA 6X45 
od 8.00 do 12.30
lek M. Łabuz</t>
  </si>
  <si>
    <t>chir DZIECI 7X45 
od 8.00 do 13.15
lek J. Romańska-Moskal</t>
  </si>
  <si>
    <t>chir OGÓLNA 6X45 
od 8.00 do 12.30
lek A. Iwasieczko</t>
  </si>
  <si>
    <t>chir OGÓLNA 7X45 
od 8.00 do 13.15
lek A. Iwasieczko</t>
  </si>
  <si>
    <t>ch wew MSWiA 6x45 
od 8.00 do 12.30
lek M. Dziki-Zarębska</t>
  </si>
  <si>
    <t>ch wew KARDIO MSWiA 6x45 
od 8.00 do 12.30
lek M. Kamela</t>
  </si>
  <si>
    <t>ch wew KARDIO MSWiA 6x45 
od 8.00 do 12.30
lek M. Makowski</t>
  </si>
  <si>
    <t>ch wew 6x45
od 8.00 do 12.30
lek B. Wróbel</t>
  </si>
  <si>
    <t>ch wew GASTRO 6x45 
od 8.00 do 12.30
lek R. Staroń</t>
  </si>
  <si>
    <t>chir OGÓLNA 6X45 
od 8.00 do 12.30
dr T. Fedus</t>
  </si>
  <si>
    <t>chir OGÓLNA 7X45 
od 8.00 do 13.15
dr T. Fedus</t>
  </si>
  <si>
    <t>chir OGÓLNA 6X45 
od 8.00 do 12.30
lek D. Godlewski</t>
  </si>
  <si>
    <t>chir OGÓLNA 7X45 
od 8.00 do 13.15
lek D. Godlewski</t>
  </si>
  <si>
    <t>chir DZIECI 6X45 
od 8.00 do 12.30
lek J. Romańska-Moskal</t>
  </si>
  <si>
    <t>ch wew KARDIO MSWIA 6x45
od 8.00 do 12.30
dr A. Curzytek</t>
  </si>
  <si>
    <t>ch wew KARDIO MSWiA 6x45 
od 8.00 do 12.30
lek G. Kamiński</t>
  </si>
  <si>
    <t>ch wew REUM 6x45
od 8.00 do 12.30
dr P. Dąbrowski</t>
  </si>
  <si>
    <t>ch wew GASTRO 6x45
od 8.00 do 12.30 
lek M. Kluz</t>
  </si>
  <si>
    <t>ped  6X45 
od 8.00 do 12.30 
lek M. Pelc</t>
  </si>
  <si>
    <t>ped  6X45 
od 8.00 do 12.30 
lek K. Wiącek</t>
  </si>
  <si>
    <t>chir OGÓLNA 6X45 
od 8.00 do 12.30
lek A. Dróżdż</t>
  </si>
  <si>
    <t>chir OGÓLNA 7X45 
od 8.00 do 13.15
lek A. Dróżdż</t>
  </si>
  <si>
    <t>Jednakiewicz Mariusz lek</t>
  </si>
  <si>
    <t>Jaworski Mateusz lek
Zajączkowska Renata prof.</t>
  </si>
  <si>
    <t>Horeczy Beata lek</t>
  </si>
  <si>
    <t>Korneta Krzysztof dr
Zavatskyi Ruslan lek</t>
  </si>
  <si>
    <t>Dróżdź Anna lek</t>
  </si>
  <si>
    <t>Orłowska-Florek Renata dr</t>
  </si>
  <si>
    <t>Pardak Piotr dr</t>
  </si>
  <si>
    <t>Dąbrowski Piotr dr</t>
  </si>
  <si>
    <t>Starzyk Aleksandra lek
Bieniasz-Pawlik Edyta lek</t>
  </si>
  <si>
    <t>Samotij Dominik dr</t>
  </si>
  <si>
    <t>Szczęch Justyna dr</t>
  </si>
  <si>
    <t>Czarnecki Tomasz lek</t>
  </si>
  <si>
    <t>Futyma Piotr prof.</t>
  </si>
  <si>
    <t xml:space="preserve">Kurianowicz Rafał dr
Deręgowska Bernadetta lek </t>
  </si>
  <si>
    <t>Romanek Janusz dr</t>
  </si>
  <si>
    <t>Sochacki Mirosław lek
Złotek Justyna lek</t>
  </si>
  <si>
    <t>Szmidt-Trzeciak Agnieszka lek</t>
  </si>
  <si>
    <t>Bąk Agnieszka lek</t>
  </si>
  <si>
    <t>Hadław Małgorzata lek</t>
  </si>
  <si>
    <t>Witkowska Katarzyna lek</t>
  </si>
  <si>
    <t>Dulas Małgorzata lek</t>
  </si>
  <si>
    <t>Skolimowski Konrad lek
Małecka Anita lek</t>
  </si>
  <si>
    <t>Nycz Kinga lek
Dąbek Iwona lek</t>
  </si>
  <si>
    <t>Czarnota Jolanta lek
Pawul Piotr lek
Perenc Adam lek</t>
  </si>
  <si>
    <t>Wiącek Marcin lek
Popiel Małgorzata lek</t>
  </si>
  <si>
    <t>Futyma-Ziaja Magdalena dr</t>
  </si>
  <si>
    <t>Lewicka-Chomont Aneta dr</t>
  </si>
  <si>
    <t>Stąpor Natalia lek</t>
  </si>
  <si>
    <t>Wolińska Olga dr</t>
  </si>
  <si>
    <t>Jabłoński Jarosław dr
Filip Damian dr</t>
  </si>
  <si>
    <t>Pruchnik-Surówka Małgorzata lek
Pelc-Dymon Marzena dr</t>
  </si>
  <si>
    <t>Anestezjologia i intenstywna terapia</t>
  </si>
  <si>
    <t>Chirurgia ogólna</t>
  </si>
  <si>
    <t xml:space="preserve">choroby wewnętrzne endokrynologia </t>
  </si>
  <si>
    <t>choroby wewnętrzne gastrologia</t>
  </si>
  <si>
    <t>Choroby wewnętrzne hematologia</t>
  </si>
  <si>
    <t>Choroby wewnętrzne reumatologia</t>
  </si>
  <si>
    <t>Dermatologia</t>
  </si>
  <si>
    <t>Ginekologia i położnictwo</t>
  </si>
  <si>
    <t>Kardiologia</t>
  </si>
  <si>
    <t>Medycyna ratunkowa SOR</t>
  </si>
  <si>
    <t>Medycyna rodzinna</t>
  </si>
  <si>
    <t>Neurologia</t>
  </si>
  <si>
    <t>Okulistyka</t>
  </si>
  <si>
    <t>Pediatria endokrynologia</t>
  </si>
  <si>
    <t xml:space="preserve">Pediatria </t>
  </si>
  <si>
    <t>Pediatria neurologia</t>
  </si>
  <si>
    <t>Pediatria reumatologia</t>
  </si>
  <si>
    <t>Ortopedia</t>
  </si>
  <si>
    <t>Psychiatria</t>
  </si>
  <si>
    <t>Psychiatria dzieci</t>
  </si>
  <si>
    <t>Radiologia</t>
  </si>
  <si>
    <t>ch wew GASTRO 6x45 
od 8.00 do 12.30
prof. R. Filip</t>
  </si>
  <si>
    <t>ch wew REUM 6x45
od 8.00 do 12.30
prof. B. Kolarz</t>
  </si>
  <si>
    <t>chir 7X45 
od 8.00 do 13.15
lek P. Szredzki</t>
  </si>
  <si>
    <t>chir 6X45 
od 8.00 do 12.30
lek P. Szredzki</t>
  </si>
  <si>
    <t>Pediatria</t>
  </si>
  <si>
    <t>Bajorek Dominika lek</t>
  </si>
  <si>
    <t>Klinika Neurologii Dziecięcej i Pediatrii, KSW2</t>
  </si>
  <si>
    <t>Bal Wioletta lek</t>
  </si>
  <si>
    <t>Klinika Onkohematologii Dziecięcej</t>
  </si>
  <si>
    <t>Dąbek Natalia lek</t>
  </si>
  <si>
    <t>II Klinika Pediatrii, Endokrynologii i Diabetologii Dziecięcej, KSW2</t>
  </si>
  <si>
    <t>Domin Agnieszka dr</t>
  </si>
  <si>
    <t>Dudek Adam dr</t>
  </si>
  <si>
    <t>KSW 2</t>
  </si>
  <si>
    <t>Dudek Beata lek</t>
  </si>
  <si>
    <t xml:space="preserve">Oddział pediatrii, Pro-Familia </t>
  </si>
  <si>
    <t>I Klinika Pediatrii i Gastroenterologii Dziecięcej z Pododdziałem Kardiologii Dziecięcej, KSW2</t>
  </si>
  <si>
    <t>Figurski Szymon lek</t>
  </si>
  <si>
    <t>Medyk Rejtana studenci zgłaszają się przed zajęciami w rejestracji na parterze potem przebrani przychodzą do pokoju nr 020</t>
  </si>
  <si>
    <t>Gierek Kamil lek</t>
  </si>
  <si>
    <t>Klinika Noworodków z Intensywną Opieką Medyczną, USK</t>
  </si>
  <si>
    <t>Gramatyka- Drążek Ewa lek</t>
  </si>
  <si>
    <t>Jakubek-Kipa Katarzyna lek</t>
  </si>
  <si>
    <t>Kanik Andrzej lek</t>
  </si>
  <si>
    <t>Poradnia Rehabilitacji Dzieci i Młodzieży, KSW 2</t>
  </si>
  <si>
    <t>Kazała Katarzyna lek</t>
  </si>
  <si>
    <t>Łukaszek-Kolasa Aleksandra lek</t>
  </si>
  <si>
    <t>Pelc Małgorzata lek</t>
  </si>
  <si>
    <t>Stefańska Małgorzata dr</t>
  </si>
  <si>
    <t>Wiącek Katarzyna lek</t>
  </si>
  <si>
    <t>Wojnarowicz Olga lek</t>
  </si>
  <si>
    <t>Lenart-Domka Ewa dr</t>
  </si>
  <si>
    <t>Kuca Małgorzata lek</t>
  </si>
  <si>
    <t xml:space="preserve">Stąpor Natalia lek </t>
  </si>
  <si>
    <t>Pelc Joanna lek</t>
  </si>
  <si>
    <t>Bielak Joanna lek</t>
  </si>
  <si>
    <t>Orłowska Anna lek</t>
  </si>
  <si>
    <t xml:space="preserve">Tonia-Cwynar Ewelina lek </t>
  </si>
  <si>
    <t xml:space="preserve">Szczęsna-Marmon Justyna lek </t>
  </si>
  <si>
    <t>Choroby wewnętrzne</t>
  </si>
  <si>
    <t>Klinika Gastroenterologii i Hepatologii z Pododdziałem Chorób Wewnętrznych, USK</t>
  </si>
  <si>
    <t>Kluz Michał lek</t>
  </si>
  <si>
    <t>Wojnicka-Stolarz Małgorzata lek</t>
  </si>
  <si>
    <t>Łańko Paweł lek</t>
  </si>
  <si>
    <t>Klinika Gastroenterologii z Ośrodkiem Kompleksowego Leczenia Nieswoistych Chorób Zapalnych Jelit, KSW2</t>
  </si>
  <si>
    <t xml:space="preserve">Choroby wewnętrzne </t>
  </si>
  <si>
    <t>Blajer-Olszewska Beata lek</t>
  </si>
  <si>
    <t>Klinika Hematologii, USK</t>
  </si>
  <si>
    <t>Grzyb Jarosław lek</t>
  </si>
  <si>
    <t>Kopacz Agnieszka lek</t>
  </si>
  <si>
    <t>Rejus-Gajdek</t>
  </si>
  <si>
    <t xml:space="preserve">Warzybok Katarzyna lek </t>
  </si>
  <si>
    <t>Deręgowska Bernadetta lek</t>
  </si>
  <si>
    <t>Klinika Kardiologii z Pododdziałem Ostrych Zespołów Wieńcowych, KSW2</t>
  </si>
  <si>
    <t>Kurianowicz Rafał dr</t>
  </si>
  <si>
    <t>Wójcik Mariusz lek</t>
  </si>
  <si>
    <t>Janas Marzena dr</t>
  </si>
  <si>
    <t>Klinika Nefrologii. Stacja Dializ, USK</t>
  </si>
  <si>
    <t>Kłos Dominik lek</t>
  </si>
  <si>
    <t>Bieniasz-Pawlik Edyta lek</t>
  </si>
  <si>
    <t>Klinika Reumatologii, KSW2</t>
  </si>
  <si>
    <t>Horeglad Michał lek</t>
  </si>
  <si>
    <t xml:space="preserve">Kolarz Bogdan prof </t>
  </si>
  <si>
    <t>Podgórska Dominika dr</t>
  </si>
  <si>
    <t>Starzyk Aleksandra lek</t>
  </si>
  <si>
    <t>Tutak Bartłomiej lek</t>
  </si>
  <si>
    <t>KSW2</t>
  </si>
  <si>
    <t>Dziki-Zarębska Joanna lek</t>
  </si>
  <si>
    <t>Oddział Chorób Wewnętrznych, MSWiA</t>
  </si>
  <si>
    <t>Lubas Wojciech lek</t>
  </si>
  <si>
    <t xml:space="preserve">Szczęch-Marczak Magdalena lek </t>
  </si>
  <si>
    <t>Curzytek Andrzej dr</t>
  </si>
  <si>
    <t>Oddział Kardiologiczny, MSWiA</t>
  </si>
  <si>
    <t>Kamiński Grzegorz lek</t>
  </si>
  <si>
    <t>Nowak Andrzej lek</t>
  </si>
  <si>
    <t>Duliban-Wojnar Anna lek</t>
  </si>
  <si>
    <t>PCCHP</t>
  </si>
  <si>
    <t>Kaziród Tomasz lek</t>
  </si>
  <si>
    <t>Niwińska Renata lek</t>
  </si>
  <si>
    <t>Wróblewska Dominika lek</t>
  </si>
  <si>
    <t>Styczkiewicz Katarzyna prof.</t>
  </si>
  <si>
    <t>USK</t>
  </si>
  <si>
    <t xml:space="preserve">Filip Rafał prof. </t>
  </si>
  <si>
    <t>Wróbel Bartosz lek</t>
  </si>
  <si>
    <t>Specjalność</t>
  </si>
  <si>
    <t>VI lekarski
2023/2024
sem 12</t>
  </si>
  <si>
    <t>Chirurgia</t>
  </si>
  <si>
    <t>Chmaj Grażyna lek</t>
  </si>
  <si>
    <t>Klinika Chirurgii Dziecięcej z Pododdziałem Urologii, Pododdziałem Otolaryngologii i Pododdziałem Kardiochirurgii Dziecięcej, KSW2</t>
  </si>
  <si>
    <t xml:space="preserve">Chrzanowska-Kler Ewa lek </t>
  </si>
  <si>
    <t>Iwasieczko Artur lek</t>
  </si>
  <si>
    <t>Klinika Kardiochirurgii z Pododdziałem Chirurgii Naczyniowej, KSW2</t>
  </si>
  <si>
    <t>Kolowca Maciej dr</t>
  </si>
  <si>
    <t>Korneta Krzysztof dr</t>
  </si>
  <si>
    <t>Klinika Chirurgii Ogólnej, KSW2</t>
  </si>
  <si>
    <t xml:space="preserve">Ogorzałek Anna </t>
  </si>
  <si>
    <t>Olszówka Piotr dr</t>
  </si>
  <si>
    <t xml:space="preserve">Ornat Mariusz lek </t>
  </si>
  <si>
    <t>Pasternak Grzegorz lek</t>
  </si>
  <si>
    <t xml:space="preserve">Pszeniczny Jacek dr </t>
  </si>
  <si>
    <t>Ratajczyk Józef dr</t>
  </si>
  <si>
    <t>Oddział Chirurgiczny Ogólny z Pododdziałem Endoskopii Zabiegowej, MSWiA</t>
  </si>
  <si>
    <t>Semań Tomasz lek</t>
  </si>
  <si>
    <t>Surowiec Mateusz lek</t>
  </si>
  <si>
    <t>Widenka Kazimierz prof</t>
  </si>
  <si>
    <t xml:space="preserve">Zavatskyi Ruslan lek </t>
  </si>
  <si>
    <t xml:space="preserve">Romańska-Moskal </t>
  </si>
  <si>
    <t>Fedus Tadeusz</t>
  </si>
  <si>
    <t>Godlewski Dominik</t>
  </si>
  <si>
    <t>Szymczak Piotr</t>
  </si>
  <si>
    <t>Szredzki Piotr lek</t>
  </si>
  <si>
    <t xml:space="preserve">Klinika Noworodków z Pododdziałem Intensywnej Terapii Noworodka, KSW </t>
  </si>
  <si>
    <t>spec 7x45
od 8.00 do 13.15
lek M. Jednakiewicz</t>
  </si>
  <si>
    <t>spec 8x45
od 8.00 do 14
lek M. Jednakiewicz</t>
  </si>
  <si>
    <t>spec 7x45
od 8.00 do 13.15
lek B. Horeczy</t>
  </si>
  <si>
    <t>spec 8x45
od 8.00 do 14
lek B. Horeczy</t>
  </si>
  <si>
    <t>spec 7x45
od 8.00 do 13.15
lek A. Dróżdż</t>
  </si>
  <si>
    <t>spec 8x45
od 8.00 do 14
lek A. Dróżdż</t>
  </si>
  <si>
    <t>Blecharczyk Wojciech lek</t>
  </si>
  <si>
    <t>Drachal Elżbieta lek</t>
  </si>
  <si>
    <t>Machała Piotr lek
Łobejko Łukasz lek</t>
  </si>
  <si>
    <t>Mazurkiewicz Dariusz dr
Ławiński Jakub lek</t>
  </si>
  <si>
    <t>Dziurzyńska-Białek Ewa dr
Guz Wiesław dr</t>
  </si>
  <si>
    <t>spec 7x45
od 8.00 do 13.15
dr R. Orłowska-Florek</t>
  </si>
  <si>
    <t>spec 8x45
od 8.00 do 14
dr R. Orłowska-Florek</t>
  </si>
  <si>
    <t>spec 7x45
od 8.00 do 13.15
dr P. Pardak</t>
  </si>
  <si>
    <t>spec 8x45
od 8.00 do 14
dr P. Pardak</t>
  </si>
  <si>
    <t>spec 7x45
od 8.00 do 13.15
dr P. Dąbrowski</t>
  </si>
  <si>
    <t>spec 8x45
od 8.00 do 14
dr P. Dąbrowski</t>
  </si>
  <si>
    <t>spec 7x45
od 8.00 do 13.15
dr D. Samotij</t>
  </si>
  <si>
    <t>spec 7x45
od 8.00 do 13.15
dr J. Szczęch</t>
  </si>
  <si>
    <t>spec 7x45
od 8.00 do 13.15
lek T. Czarnecki</t>
  </si>
  <si>
    <t>spec 7x45
od 8.00 do 13.15
prof. P. Futyma</t>
  </si>
  <si>
    <t>spec 8x45
od 8.00 do 14
dr D. Samotij</t>
  </si>
  <si>
    <t>spec 8x45
od 8.00 do 14
dr J. Szczęch</t>
  </si>
  <si>
    <t>spec 8x45
od 8.00 do 14
lek T. Czarnecki</t>
  </si>
  <si>
    <t>spec 8x45
od 8.00 do 14
prof. P. Futyma</t>
  </si>
  <si>
    <t>spec 7x45
od 8.00 do 13.15
dr J. Romanek</t>
  </si>
  <si>
    <t>spec 8x45
od 8.00 do 14
dr J. Romanek</t>
  </si>
  <si>
    <t>spec 7x45
od 8.00 do 13.15
lek A. Szmidt-Trzeciak</t>
  </si>
  <si>
    <t>spec 8x45
od 8.00 do 14
lek A. Szmidt-Trzeciak</t>
  </si>
  <si>
    <t>spec 7x45
od 8.00 do 13.15
lek A. Bąk</t>
  </si>
  <si>
    <t>spec 8x45
od 8.00 do 14
lek A. Bąk</t>
  </si>
  <si>
    <t>spec 7x45
od 8.00 do 13.15
lek M. Hadław</t>
  </si>
  <si>
    <t>spec 8x45
od 8.00 do 14
lek M. Hadław</t>
  </si>
  <si>
    <t>spec 7x45
od 8.00 do 13.15
lek K. Witkowska</t>
  </si>
  <si>
    <t>spec 7x45
od 8.00 do 13.15
lek M. Dulas</t>
  </si>
  <si>
    <t>spec 8x45
od 8.00 do 14
lek K. Witkowska</t>
  </si>
  <si>
    <t>spec 8x45
od 8.00 do 14
lek M. Dulas</t>
  </si>
  <si>
    <t>spec 7x45
od 8.00 do 13.15
dr M. Futyma-Ziaja</t>
  </si>
  <si>
    <t>spec 7x45
od 8.00 do 13.15
dr A. Lewicka-Chomont</t>
  </si>
  <si>
    <t>spec 7x45
od 8.00 do 13.15
lek E. Drachal</t>
  </si>
  <si>
    <t>spec 7x45
od 8.00 do 13.15
lek N. Stąpor</t>
  </si>
  <si>
    <t>spec 7x45
od 8.00 do 13.15
dr O. Wolińska</t>
  </si>
  <si>
    <t>spec 8x45
od 8.00 do 14
dr M. Futyma-Ziaja</t>
  </si>
  <si>
    <t>spec 8x45
od 8.00 do 14
dr A. Lewicka-Chomont</t>
  </si>
  <si>
    <t>spec 8x45
od 8.00 do 14
lek E. Drachal</t>
  </si>
  <si>
    <t>spec 8x45
od 8.00 do 14
lek N. Stąpor</t>
  </si>
  <si>
    <t>spec 8x45
od 8.00 do 14
dr O. Wolińska</t>
  </si>
  <si>
    <t>spec 7x45
od 8.00 do 13.15
lek M. Jaworski</t>
  </si>
  <si>
    <t>spec 8x45
od 8.00 do 14
lek M. Jaworski</t>
  </si>
  <si>
    <t>spec 7x45
od 8.00 do 13.15
prof. R. Zajączkowska</t>
  </si>
  <si>
    <t>spec 8x45
od 8.00 do 14
prof. R. Zajączkowska</t>
  </si>
  <si>
    <t>spec 7x45
od 8.00 do 13.15
lek R. Zavatskyi</t>
  </si>
  <si>
    <t>spec 7x45
od 8.00 do 13.15
dr K. Korneta</t>
  </si>
  <si>
    <t>spec 8x45
od 8.00 do 14
dr K. Korneta</t>
  </si>
  <si>
    <t>spec 7x45
od 8.00 do 13.15
lek S. Bróż</t>
  </si>
  <si>
    <t>spec 7x45
od 8.00 do 13.15
dr R. Kurianowicz</t>
  </si>
  <si>
    <t>spec 7x45
od 8.00 do 13.15
dr B. Deręgowska</t>
  </si>
  <si>
    <t>spec 8x45
od 8.00 do 14
dr B. Deręgowska</t>
  </si>
  <si>
    <t>spec 7x45
od 8.00 do 13.15
lek M. Sochacki</t>
  </si>
  <si>
    <t>spec 8x45
od 8.00 do 14
lek M. Sochacki</t>
  </si>
  <si>
    <t>spec 7x45
od 8.00 do 13.15
lek J. Złotek</t>
  </si>
  <si>
    <t>spec 8x45
od 8.00 do 14
lek J. Złotek</t>
  </si>
  <si>
    <t>spec 7x45
od 8.00 do 13.15
lek L. Kuliga</t>
  </si>
  <si>
    <t>spec 7x45
od 8.00 do 13.15
lek A. Małecka</t>
  </si>
  <si>
    <t>spec 8x45
od 8.00 do 14
lek A. Małecka</t>
  </si>
  <si>
    <t>spec 7x45
od 8.00 do 13.15
lek K. Nycz</t>
  </si>
  <si>
    <t>spec 7x45
od 8.00 do 13.15
lek I. Dąbek</t>
  </si>
  <si>
    <t>spec 8x45
od 8.00 do 14
lek I. Dąbek</t>
  </si>
  <si>
    <t>spec 7x45
od 8.00 do 13.15
lek P. Machała</t>
  </si>
  <si>
    <t>spec 7x45
od 8.00 do 13.15
lek Ł. Łobejko</t>
  </si>
  <si>
    <t>spec 8x45
od 8.00 do 14
lek Ł. Łobejko</t>
  </si>
  <si>
    <t>spec 7x45
od 8.00 do 13.15
lek D. Mazurkiewicz</t>
  </si>
  <si>
    <t>spec 7x45
od 8.00 do 13.15
lek J. Ławiński</t>
  </si>
  <si>
    <t>spec 8x45
od 8.00 do 14
lek J. Ławiński</t>
  </si>
  <si>
    <t>spec 7x45
od 8.00 do 13.15
dr M. Pelc-Dymon</t>
  </si>
  <si>
    <t>spec 7x45
od 8.00 do 13.15
dr E. Dziurzyńska-Białek</t>
  </si>
  <si>
    <t>spec 7x45
od 8.00 do 13.15
lek M. Pruchnik-Surówka</t>
  </si>
  <si>
    <t>spec 7x45
od 8.00 do 13.15
dr W. Guz</t>
  </si>
  <si>
    <t>spec 8x45
od 8.00 do 14
dr W. Guz</t>
  </si>
  <si>
    <t>spec 7x45
od 8.00 do 13.15
dr J. Jabłoński</t>
  </si>
  <si>
    <t>spec 7x45
od 8.00 do 13.15
dr D. Filip</t>
  </si>
  <si>
    <t>spec 8x45
od 8.00 do 14
dr D. Filip</t>
  </si>
  <si>
    <t>spec 7x45
od 8.00 do 13.15
dr M. Szczepanek</t>
  </si>
  <si>
    <t>spec 8x45
od 8.00 do 14
dr M. Szczepanek</t>
  </si>
  <si>
    <t>spec 7x45
od 8.00 do 13.15
lek E. Bieniasz-Pawlik</t>
  </si>
  <si>
    <t>spec 7x45
od 8.00 do 13.15
lek A. Starzyk</t>
  </si>
  <si>
    <t>lek A. Rejus-Gajdek
lek K. Warzybok, lek B. Blajer-Olszewska
lek J. Grzyb, lek A. Kopacz</t>
  </si>
  <si>
    <t>spec 7x45
od 8.00 do 13.15
lek M. Wiącek</t>
  </si>
  <si>
    <t>spec 8x45
od 8.00 do 14
lek M. Wiącek</t>
  </si>
  <si>
    <t>spec 7x45
od 8.00 do 13.15
lek M. Popiel</t>
  </si>
  <si>
    <t>spec 8x45
od 8.00 do 14
lek M. Popiel</t>
  </si>
  <si>
    <t>spec 7x45
od 8.00 do 13.15
lek J. Czarnota</t>
  </si>
  <si>
    <t>spec 7x45
od 8.00 do 13.15
lek P. Pawul</t>
  </si>
  <si>
    <t>spec 7x45
od 8.00 do 13.15
lek A. Perenc</t>
  </si>
  <si>
    <t>spec 7x45
od 8.00 do 13.15
lek I. Tomaszewska-Lampart</t>
  </si>
  <si>
    <t>spec 7x45
od 8.00 do 13.15
lek B. Sieczkowski</t>
  </si>
  <si>
    <t>spec 7x45
od 8.00 do 13.15
lek J. Rudnicka-Czerwiec</t>
  </si>
  <si>
    <t>ped  6X45 
od 8.00 do 12.30
lek J. Pelc</t>
  </si>
  <si>
    <t>ped  6X45 
od 8.00 do 12.30
lek K. Jakubek-Kipa</t>
  </si>
  <si>
    <t>ped  6X45 
od 8.00 do 12.30
lek N. Stąpor</t>
  </si>
  <si>
    <t xml:space="preserve">ped  6X45 
</t>
  </si>
  <si>
    <t>ped  6X45 
od 8.00 do 12.30
lek J. Bielak</t>
  </si>
  <si>
    <t>ped  6X45 
od 8.00 do 12.30
lek A. Orłowska</t>
  </si>
  <si>
    <t>ped  6X45 
od 8.00 do 12.30
lek E. Gramatyka-Drążek</t>
  </si>
  <si>
    <t>ped  6X45 
od 8.00 do 12.30
dr A. Dudek</t>
  </si>
  <si>
    <t>ped  6X45 
od 8.00 do 12.30
lek K. Kazała</t>
  </si>
  <si>
    <t>ped  6X45 
od 8.00 do 12.30
lek N. Dąbek</t>
  </si>
  <si>
    <t>ped  6X45 
od 8.00 do 12.30
lek B. Dudek</t>
  </si>
  <si>
    <t>ped  6X45 
od 8.00 do 12.30
lek O. Wojnarowicz</t>
  </si>
  <si>
    <t>ped  6X45 
od 8.00 do 12.30
lek Sz. Figurski</t>
  </si>
  <si>
    <t>ped  6X45 
od 8.00 do 12.30
lek A. Łukaszek-Kolasa</t>
  </si>
  <si>
    <t>ped  6X45 
od 8.00 do 12.30
dr M. Stefańska</t>
  </si>
  <si>
    <t>ped  6X45 
od 8.00 do 12.30
lek W. Bal</t>
  </si>
  <si>
    <t>ped  6X45 
od 8.00 do 12.30
lek E. Tonia-Cwynar</t>
  </si>
  <si>
    <t>ped  6X45 
od 8.00 do 12.30
lek M. Kuca</t>
  </si>
  <si>
    <t>ped  6X45 
od 8.00 do 12.30
lek K. Gierek</t>
  </si>
  <si>
    <t>ped  6X45 
od 8.00 do 12.30
lek A. Kanik</t>
  </si>
  <si>
    <t>ped  6X45 
od 8.00 do 12.30
dr A. Domin</t>
  </si>
  <si>
    <t>ped  6X45 
od 8.00 do 12.30
lek J. Szczęsna-Marmon</t>
  </si>
  <si>
    <t>ped  6X45 
od 8.00 do 12.30
dr E. Lenart-Domka</t>
  </si>
  <si>
    <t xml:space="preserve">ped  7X45 
</t>
  </si>
  <si>
    <t>ped  7X45 
od 8.00 do 13.15
lek N. Stąpor</t>
  </si>
  <si>
    <t>ped  7X45 
od 8.00 do 13.15
lek J. Pelc</t>
  </si>
  <si>
    <t>ped  7X45 
od 8.00 do 13.15
lek J. Bielak</t>
  </si>
  <si>
    <t>ped  7X45 
od 8.00 do 13.15
lek K. Jakubek-Kipa</t>
  </si>
  <si>
    <t>ped  7X45 
od 8.00 do 13.15
lek A. Orłowska</t>
  </si>
  <si>
    <t>ped  7X45 
od 8.00 do 13.15
lek E. Gramatyka-Drążek</t>
  </si>
  <si>
    <t>ped  7X45 
od 8.00 do 13.15
lek K. Kazała</t>
  </si>
  <si>
    <t>ped  7X45 
od 8.00 do 13.15
lek N. Dąbek</t>
  </si>
  <si>
    <t>ped  7X45 
od 8.00 do 13.15
dr A. Dudek</t>
  </si>
  <si>
    <t>ped  7X45 
od 8.00 do 13.15 
lek B. Dudek</t>
  </si>
  <si>
    <t>ped  7X45 
od 8.00 do 13.15 
lek M. Pelc</t>
  </si>
  <si>
    <t>ped  7X45 
od 8.00 do 13.15 
lek K. Wiącek</t>
  </si>
  <si>
    <t>ped  7X45 
od 8.00 do 13.15
lek O. Wojnarowicz</t>
  </si>
  <si>
    <t>ped  7X45 
od 8.00 do 13.15 
lek Sz. Figurski</t>
  </si>
  <si>
    <t>ped  7X45 
od 8.00 do 13.15 
lek K. Kazała</t>
  </si>
  <si>
    <t>ped  7X45 
od 8.00 do 13.15
lek A. Łukaszek-Kolasa</t>
  </si>
  <si>
    <t>ped  7X45 
od 8.00 do 13.15
dr M. Stefańska</t>
  </si>
  <si>
    <t>ped  7X45 
od 8.00 do 13.15
lek W. Bal</t>
  </si>
  <si>
    <t>ped  7X45 
od 8.00 do 13.15
lek E. Tonia-Cwynar</t>
  </si>
  <si>
    <t>ped  7X45 
od 8.00 do 13.15
lek M. Kuca</t>
  </si>
  <si>
    <t>ped  7X45 
od 8.00 do 13.15
lek K. Gierek</t>
  </si>
  <si>
    <t>ped  7X45 
od 8.00 do 13.15
lek A. Kanik</t>
  </si>
  <si>
    <t>ped  7X45 
od 8.00 do 13.15
dr A. Domin</t>
  </si>
  <si>
    <t>ped  7X45 
od 8.00 do 13.15
lek J. Szczęsna-Marmon</t>
  </si>
  <si>
    <t>ped  7X45 
od 8.00 do 13.15
dr E. Lenart-Domka</t>
  </si>
  <si>
    <t>spec 7x45
od 8.00 do 13.15
proszę zgłosic się do sekretariatu</t>
  </si>
  <si>
    <t>Klinika Alergologii i Mukowiscydozy</t>
  </si>
  <si>
    <t>CSM ch wew 6x45 
9.00-13.30
dr A. Siwiec</t>
  </si>
  <si>
    <t>CSM ch wew 6x45 
13.45-18.15 
dr A. Siwiec</t>
  </si>
  <si>
    <t>CSM ch wew 6x45 
9.00-13.30 
dr A. Siwiec</t>
  </si>
  <si>
    <t>CSM ch wew 6x45 
9.00-13.30  
dr A. Siwiec</t>
  </si>
  <si>
    <t>spec 7x45
od 8.00 do 13.15
lek K. Skolimowski</t>
  </si>
  <si>
    <t>Zajączkowska Renata prof.</t>
  </si>
  <si>
    <t>Jaworski Mateusz lek</t>
  </si>
  <si>
    <t>Zavatskyi Ruslan lek</t>
  </si>
  <si>
    <t>Bróż Sebastian lek</t>
  </si>
  <si>
    <t xml:space="preserve">Deręgowska Bernadetta lek </t>
  </si>
  <si>
    <t>Złotek Justyna lek</t>
  </si>
  <si>
    <t>Sochacki Mirosław lek</t>
  </si>
  <si>
    <t>Kuliga Leszek lek</t>
  </si>
  <si>
    <t>Perenc Adam lek</t>
  </si>
  <si>
    <t>Pawul Piotr lek</t>
  </si>
  <si>
    <t>Czarnota Jolanta lek</t>
  </si>
  <si>
    <t>Małecka Anita lek</t>
  </si>
  <si>
    <t>Skolimowski Konrad lek</t>
  </si>
  <si>
    <t>Dąbek Iwona lek</t>
  </si>
  <si>
    <t>Nycz Kinga lek</t>
  </si>
  <si>
    <t>Popiel Małgorzata lek</t>
  </si>
  <si>
    <t>Wiącek Marcin lek</t>
  </si>
  <si>
    <t>Rudnicka-Czerwiec Julia lek</t>
  </si>
  <si>
    <t>Sieczkowski Bartosz lek</t>
  </si>
  <si>
    <t>Tomaszewska-Lampart Izabela dr</t>
  </si>
  <si>
    <t>Filip Damian dr</t>
  </si>
  <si>
    <t>Szczepanek Małgorzata dr</t>
  </si>
  <si>
    <t>Jabłoński Jarosław dr</t>
  </si>
  <si>
    <t>Ławiński Jakub lek</t>
  </si>
  <si>
    <t>Mazurkiewicz Dariusz dr</t>
  </si>
  <si>
    <t>Pelc-Dymon Marzena dr</t>
  </si>
  <si>
    <t>Pruchnik-Surówka Małgorzata lek</t>
  </si>
  <si>
    <t>Guz Wiesław dr</t>
  </si>
  <si>
    <t>Dziurzyńska-Białek Ewa dr</t>
  </si>
  <si>
    <t>Łobejko Łukasz lek</t>
  </si>
  <si>
    <t>Machała Piotr lek</t>
  </si>
  <si>
    <t>specjalność</t>
  </si>
  <si>
    <t>Portas Karol lek</t>
  </si>
  <si>
    <t>Klinika Chirurgii Ogólnej i Onkologicznej USK</t>
  </si>
  <si>
    <t>Klinika Chirurgii Ogólnej i Onkologicznej, USK</t>
  </si>
  <si>
    <t>Łabuz Maciej Lek</t>
  </si>
  <si>
    <t>Dróżdż Anna lek</t>
  </si>
  <si>
    <t>Kempisty Jakub lek</t>
  </si>
  <si>
    <t>Kliniczny Oddział Chirurgii Ogólnej, Szpital Miejski im. Jana Pawła II ul. Rycerska 4</t>
  </si>
  <si>
    <t>Ziemniak Barbara lek</t>
  </si>
  <si>
    <t>Kosiorowska Monika lek</t>
  </si>
  <si>
    <t>Klinika Urologii i Urologii Onkologicznej</t>
  </si>
  <si>
    <t>Klinika Chirurgii Ogólnej i Onkologicznej</t>
  </si>
  <si>
    <t>Siwiec Anna dr</t>
  </si>
  <si>
    <t>CSM</t>
  </si>
  <si>
    <t>ch wew 6x45
od 8.00 do 12.30
prof. K. Styczkiewicz</t>
  </si>
  <si>
    <t>Rejus-Gajdek Aleksandra lek</t>
  </si>
  <si>
    <t>Klinika Gastroenterologii z Ośrodkiem Kompleksowego Leczenia Nieswoistych Chorób Zapalnych Jelit KSW2</t>
  </si>
  <si>
    <t>Kamela Małgorzata lek</t>
  </si>
  <si>
    <t>Makowski Mariusz lek</t>
  </si>
  <si>
    <t>Klinika Gastroenterologii i Hepatologii z Pododdziałem Chorób Wewnętrznych</t>
  </si>
  <si>
    <t>Staroń Robert lek</t>
  </si>
  <si>
    <t>Paśko Joanna lek</t>
  </si>
  <si>
    <t>chir ONKO 6X45 
od 8.00 do 12.30
lek G. Pasternak</t>
  </si>
  <si>
    <t>Szmidt-Trzeciak Agnieszka</t>
  </si>
  <si>
    <t>spec 7x45
od 8.00 do 13.15
lek A.Łukaszek-Kolasa</t>
  </si>
  <si>
    <t>spec 8x45
od 8.00 do 14
lek A.Łukaszek-Kolasa</t>
  </si>
  <si>
    <t>spec 8x45
od 8.00 do 14
dr M. Pelc-Dymon</t>
  </si>
  <si>
    <t>spec 6x45
od 8.00 do 12.30
lek M. Pruchnik-Surówka</t>
  </si>
  <si>
    <t>ch wew PULMO 6x45
od 8.00 do 12.30
dr S. Tokarski</t>
  </si>
  <si>
    <t>Tokarski Sławomir dr</t>
  </si>
  <si>
    <t>spec 6x45
od 8.00 do 12.30
lek R. Zavatskyi</t>
  </si>
  <si>
    <t>spec 8x45
od 8.00 do 14.00
lek E. Bieniasz-Pawlik</t>
  </si>
  <si>
    <t>spec 6x45
od 8.00 do 12.30
dr R. Kurianowicz</t>
  </si>
  <si>
    <t>spec 6x45
od 8.00 do 12.30
lek L. Kuliga</t>
  </si>
  <si>
    <t>spec 6x45
od 8.00 do 12.30
lek K. Nycz</t>
  </si>
  <si>
    <t>spec 6x45
od 8.00 do 12.30
lek K. Skolimowski</t>
  </si>
  <si>
    <t>spec 8x45
od 8.00 do 14.00
lek P. Pawul</t>
  </si>
  <si>
    <t>spec 8x45
od 8.00 do 14.00
lek J. Czarnota</t>
  </si>
  <si>
    <t>spec 8x45
od 8.00 do 14.00
lek I. Tomaszewska-Lampart</t>
  </si>
  <si>
    <t>spec 8x45
od 8.00 do 14.00
lek B. Sieczkowski</t>
  </si>
  <si>
    <t>spec 6x45
od 8.00 do 12.30
lek P. Machała</t>
  </si>
  <si>
    <t>spec 6x45
od 8.00 do 12.30
lek D. Mazurkiewicz</t>
  </si>
  <si>
    <t>spec 6x45
od 8.00 do 12.30
dr E. Dziurzyńska-Białek</t>
  </si>
  <si>
    <t>ch wew KARD 6x45
od 8.00 do 12.30 
prof. K. Styczkiewicz</t>
  </si>
  <si>
    <t>chir OGÓLNA 6X45 
od 8.00 do 12.30
lek W. Dereń</t>
  </si>
  <si>
    <t>chir OGÓLNA 7X45 
od 8.00 do 13.15
lek W. Dereń</t>
  </si>
  <si>
    <t>Dereń Waldemar lek</t>
  </si>
  <si>
    <t>Dzido Dawid lek</t>
  </si>
  <si>
    <t>chir OGÓLNA 7X45 
od 8.00 do 13.15
lek D. Dzido</t>
  </si>
  <si>
    <t>chir OGÓLNA 6X45 
od 8.00 do 12.30
lek D. Dzido</t>
  </si>
  <si>
    <t>Bróż Sebastian lek
Czarnożycka-Wróbel Adrianna lek</t>
  </si>
  <si>
    <t>spec 7x45
od 8.00 do 13.15
lek A. Czarnożycka-Wróbel</t>
  </si>
  <si>
    <t>spec 8x45
od 8.00 do 14
lek A. Czarnożycka-Wróbel</t>
  </si>
  <si>
    <t>spec 8x45
od 8.00 do 14
proszę zgłosic się do sekretariatu</t>
  </si>
  <si>
    <t>Tomaszewska-Lampart Izabela dr
Sieczkowski Bartosz lek
Pilor-Kiełt M lek zastępstwo za Rudnicka-Czerwiec Julia lek</t>
  </si>
  <si>
    <t>spec 7x45
od 8.00 do 13.15
lek D. Leszczyńska</t>
  </si>
  <si>
    <t>spec 8x45
od 8.00 do 14
lek D. Leszczyńska</t>
  </si>
  <si>
    <t>Kuliga Leszek lek 
Leszczyńska Diana lek</t>
  </si>
  <si>
    <t xml:space="preserve">Leszczyńska Diana lek </t>
  </si>
  <si>
    <t>Niechobrz</t>
  </si>
  <si>
    <t>Szczepanek Małgorzata dr 
Zapolnik Paweł lek</t>
  </si>
  <si>
    <t>spec 8x45 
od 8.00 do 14 
lek P. Zapolnik</t>
  </si>
  <si>
    <t>spec 8x45  
od 8.00 do 14 
lek P. Zapolnik</t>
  </si>
  <si>
    <t>spec 7x45 
od 8.00 do 13.15 
lek P. Zapolnik</t>
  </si>
  <si>
    <t>spec 6x45
od 8.00 do 12.30
lek A. Perenc</t>
  </si>
  <si>
    <t>spec 6x45
od 8.00 do 12.30
lek J. Rudnicka-Czerwiec</t>
  </si>
  <si>
    <t>Zapolnik Paweł lek</t>
  </si>
  <si>
    <t>spec 6x45
od 8.00 do 12.30
lek J. Złotek</t>
  </si>
  <si>
    <t>spec 6x45
od 8.00 do 12.30
lek M. Sochacki</t>
  </si>
  <si>
    <t>spec 6x45
od 8.00 do 12.30
lek S. Bróż</t>
  </si>
  <si>
    <t>spec 8x45
od 8.00 do 14.00
lek A. Starzyk</t>
  </si>
  <si>
    <t>I Klinika Pediatrii i Gastroenterologii Dziecięcej z Pododdziałem Kardiologii Dziecięcej</t>
  </si>
  <si>
    <t>Blecharczyk Paweł lek</t>
  </si>
  <si>
    <t>spec 7x45
od 8.00 do 13.15
lek P. Blecharczyk</t>
  </si>
  <si>
    <t>spec 8x45
od 8.00 do 14
lek P. Blecharczyk</t>
  </si>
  <si>
    <t>spec 8x45
od 8.00 do 14
lek M. Jaworski (Przeniesione na 14 czerwca po zajęcia z prof. Zajączkowską</t>
  </si>
  <si>
    <t>spec 7x45
od 8.00 do 13.15
lek T. Czarnecki
zajęcia odrobione w terminie ustalonym z prowadzącym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</si>
</sst>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4"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2"/>
      <color rgb="FF4C4C4C"/>
      <name val="Poppins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4" fillId="0" borderId="2" xfId="0" applyFont="1" applyFill="1" applyBorder="1"/>
    <xf numFmtId="0" fontId="8" fillId="0" borderId="0" xfId="0" applyFont="1" applyFill="1" applyBorder="1" applyAlignment="1">
      <alignment horizontal="center"/>
    </xf>
    <xf numFmtId="0" fontId="8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/>
    <xf numFmtId="0" fontId="7" fillId="5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7" fillId="2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6" fillId="2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11" fillId="0" borderId="0" xfId="0" applyNumberFormat="1" applyFont="1" applyFill="1" applyBorder="1"/>
    <xf numFmtId="164" fontId="0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6" fillId="0" borderId="0" xfId="0" applyFont="1" applyFill="1" applyAlignment="1">
      <alignment horizontal="center"/>
    </xf>
    <xf numFmtId="0" fontId="3" fillId="0" borderId="0" xfId="0" applyFont="1"/>
    <xf numFmtId="0" fontId="12" fillId="0" borderId="11" xfId="0" applyFont="1" applyBorder="1" applyAlignment="1">
      <alignment horizontal="center"/>
    </xf>
    <xf numFmtId="0" fontId="0" fillId="0" borderId="0" xfId="0" applyFill="1"/>
    <xf numFmtId="0" fontId="12" fillId="0" borderId="2" xfId="0" applyFont="1" applyBorder="1" applyAlignment="1">
      <alignment horizontal="center"/>
    </xf>
    <xf numFmtId="0" fontId="1" fillId="6" borderId="2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0" fillId="0" borderId="2" xfId="0" applyBorder="1"/>
    <xf numFmtId="0" fontId="8" fillId="7" borderId="0" xfId="0" applyFont="1" applyFill="1" applyBorder="1"/>
    <xf numFmtId="0" fontId="6" fillId="7" borderId="0" xfId="0" applyFont="1" applyFill="1" applyBorder="1" applyAlignment="1">
      <alignment horizontal="center"/>
    </xf>
    <xf numFmtId="0" fontId="9" fillId="7" borderId="0" xfId="0" applyFont="1" applyFill="1" applyBorder="1"/>
    <xf numFmtId="0" fontId="7" fillId="7" borderId="0" xfId="0" applyFont="1" applyFill="1" applyBorder="1"/>
    <xf numFmtId="0" fontId="8" fillId="7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6" fillId="0" borderId="0" xfId="0" applyFont="1" applyFill="1" applyBorder="1"/>
    <xf numFmtId="0" fontId="6" fillId="5" borderId="0" xfId="0" applyFont="1" applyFill="1" applyBorder="1"/>
    <xf numFmtId="0" fontId="6" fillId="7" borderId="0" xfId="0" applyFont="1" applyFill="1" applyBorder="1"/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 applyFill="1"/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3" borderId="0" xfId="0" applyNumberFormat="1" applyFont="1" applyFill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14" fontId="2" fillId="10" borderId="7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center" wrapText="1"/>
    </xf>
    <xf numFmtId="0" fontId="4" fillId="10" borderId="0" xfId="0" applyFont="1" applyFill="1" applyBorder="1"/>
    <xf numFmtId="0" fontId="8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 vertical="center"/>
    </xf>
    <xf numFmtId="164" fontId="8" fillId="10" borderId="0" xfId="0" applyNumberFormat="1" applyFont="1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ill="1" applyBorder="1"/>
    <xf numFmtId="0" fontId="0" fillId="10" borderId="0" xfId="0" applyFill="1"/>
    <xf numFmtId="14" fontId="2" fillId="10" borderId="0" xfId="0" applyNumberFormat="1" applyFont="1" applyFill="1" applyAlignment="1">
      <alignment horizontal="center"/>
    </xf>
    <xf numFmtId="0" fontId="7" fillId="0" borderId="0" xfId="0" applyFont="1" applyFill="1" applyBorder="1" applyAlignment="1"/>
    <xf numFmtId="14" fontId="2" fillId="1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3" fillId="7" borderId="0" xfId="0" applyFont="1" applyFill="1" applyBorder="1"/>
    <xf numFmtId="0" fontId="0" fillId="7" borderId="0" xfId="0" applyFont="1" applyFill="1" applyBorder="1"/>
    <xf numFmtId="0" fontId="8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11" fillId="7" borderId="0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2" fillId="4" borderId="14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 vertical="center"/>
    </xf>
    <xf numFmtId="14" fontId="6" fillId="8" borderId="2" xfId="0" applyNumberFormat="1" applyFont="1" applyFill="1" applyBorder="1" applyAlignment="1">
      <alignment horizontal="center" vertical="center"/>
    </xf>
    <xf numFmtId="14" fontId="6" fillId="8" borderId="8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164" fontId="6" fillId="8" borderId="2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5" fillId="0" borderId="2" xfId="0" applyFont="1" applyFill="1" applyBorder="1"/>
    <xf numFmtId="0" fontId="13" fillId="12" borderId="2" xfId="0" applyFont="1" applyFill="1" applyBorder="1" applyAlignment="1">
      <alignment horizontal="left" vertical="center" wrapText="1"/>
    </xf>
    <xf numFmtId="0" fontId="16" fillId="0" borderId="2" xfId="0" applyFont="1" applyBorder="1"/>
    <xf numFmtId="0" fontId="4" fillId="2" borderId="2" xfId="0" applyFont="1" applyFill="1" applyBorder="1"/>
    <xf numFmtId="0" fontId="13" fillId="0" borderId="2" xfId="0" applyFont="1" applyBorder="1"/>
    <xf numFmtId="0" fontId="19" fillId="0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center" vertical="center"/>
    </xf>
    <xf numFmtId="0" fontId="20" fillId="0" borderId="2" xfId="0" applyFont="1" applyFill="1" applyBorder="1"/>
    <xf numFmtId="0" fontId="20" fillId="0" borderId="2" xfId="0" applyFont="1" applyBorder="1"/>
    <xf numFmtId="0" fontId="13" fillId="0" borderId="2" xfId="0" applyFont="1" applyFill="1" applyBorder="1" applyAlignment="1">
      <alignment horizontal="left" vertical="center" wrapText="1"/>
    </xf>
    <xf numFmtId="0" fontId="21" fillId="2" borderId="2" xfId="0" applyFont="1" applyFill="1" applyBorder="1"/>
    <xf numFmtId="0" fontId="0" fillId="0" borderId="0" xfId="0" applyFont="1"/>
    <xf numFmtId="0" fontId="0" fillId="0" borderId="2" xfId="0" applyFont="1" applyBorder="1"/>
    <xf numFmtId="0" fontId="21" fillId="0" borderId="2" xfId="0" applyFont="1" applyBorder="1"/>
    <xf numFmtId="0" fontId="4" fillId="0" borderId="2" xfId="0" applyFont="1" applyBorder="1"/>
    <xf numFmtId="0" fontId="13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wrapText="1"/>
    </xf>
    <xf numFmtId="0" fontId="20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4" fillId="2" borderId="10" xfId="0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7" fillId="11" borderId="0" xfId="0" applyFont="1" applyFill="1" applyBorder="1"/>
    <xf numFmtId="0" fontId="0" fillId="11" borderId="0" xfId="0" applyFont="1" applyFill="1" applyBorder="1"/>
    <xf numFmtId="0" fontId="8" fillId="11" borderId="0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 vertical="center"/>
    </xf>
    <xf numFmtId="0" fontId="4" fillId="11" borderId="0" xfId="0" applyFont="1" applyFill="1" applyBorder="1"/>
    <xf numFmtId="14" fontId="6" fillId="8" borderId="9" xfId="0" applyNumberFormat="1" applyFont="1" applyFill="1" applyBorder="1" applyAlignment="1">
      <alignment horizontal="center" vertical="center"/>
    </xf>
    <xf numFmtId="0" fontId="23" fillId="0" borderId="0" xfId="0" applyFont="1"/>
    <xf numFmtId="0" fontId="11" fillId="7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textRotation="90"/>
    </xf>
    <xf numFmtId="0" fontId="5" fillId="0" borderId="0" xfId="0" applyFont="1" applyBorder="1" applyAlignment="1">
      <alignment horizontal="left" vertical="center" textRotation="9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left" vertical="center" textRotation="90"/>
    </xf>
    <xf numFmtId="0" fontId="5" fillId="6" borderId="6" xfId="0" applyFont="1" applyFill="1" applyBorder="1" applyAlignment="1">
      <alignment horizontal="left" vertical="center" textRotation="90"/>
    </xf>
    <xf numFmtId="0" fontId="5" fillId="6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34"/>
  <sheetViews>
    <sheetView tabSelected="1" zoomScale="60" zoomScaleNormal="60" zoomScaleSheetLayoutView="30" workbookViewId="0">
      <pane xSplit="15" ySplit="3" topLeftCell="CC11" activePane="bottomRight" state="frozen"/>
      <selection pane="topRight" activeCell="N1" sqref="N1"/>
      <selection pane="bottomLeft" activeCell="A5" sqref="A5"/>
      <selection pane="bottomRight" activeCell="CL21" sqref="CL21"/>
    </sheetView>
  </sheetViews>
  <sheetFormatPr defaultRowHeight="21"/>
  <cols>
    <col min="1" max="1" width="19" style="78" hidden="1" customWidth="1"/>
    <col min="2" max="2" width="5.85546875" style="79" hidden="1" customWidth="1"/>
    <col min="3" max="4" width="15" style="80" hidden="1" customWidth="1"/>
    <col min="5" max="5" width="6.28515625" style="47" hidden="1" customWidth="1"/>
    <col min="6" max="7" width="11.85546875" style="80" hidden="1" customWidth="1"/>
    <col min="8" max="8" width="5.85546875" style="80" hidden="1" customWidth="1"/>
    <col min="9" max="10" width="12.5703125" style="80" hidden="1" customWidth="1"/>
    <col min="11" max="11" width="6.140625" style="80" hidden="1" customWidth="1"/>
    <col min="12" max="12" width="6.140625" style="146" hidden="1" customWidth="1"/>
    <col min="13" max="14" width="9.140625" style="48" customWidth="1"/>
    <col min="15" max="15" width="8.5703125" style="51" customWidth="1"/>
    <col min="16" max="18" width="33.28515625" customWidth="1"/>
    <col min="19" max="19" width="33.28515625" style="50" customWidth="1"/>
    <col min="20" max="23" width="33.28515625" customWidth="1"/>
    <col min="24" max="24" width="33.28515625" style="50" customWidth="1"/>
    <col min="25" max="28" width="33.28515625" customWidth="1"/>
    <col min="29" max="29" width="33.28515625" style="50" customWidth="1"/>
    <col min="30" max="33" width="33.28515625" customWidth="1"/>
    <col min="34" max="34" width="33.28515625" style="50" customWidth="1"/>
    <col min="35" max="35" width="33.28515625" customWidth="1"/>
    <col min="36" max="36" width="34.42578125" customWidth="1"/>
    <col min="37" max="38" width="33.28515625" bestFit="1" customWidth="1"/>
    <col min="39" max="39" width="33.28515625" style="50" bestFit="1" customWidth="1"/>
    <col min="40" max="40" width="33.28515625" style="55" bestFit="1" customWidth="1"/>
    <col min="41" max="43" width="33.28515625" bestFit="1" customWidth="1"/>
    <col min="44" max="44" width="33.28515625" style="50" customWidth="1"/>
    <col min="45" max="45" width="34.7109375" customWidth="1"/>
    <col min="46" max="48" width="33.28515625" bestFit="1" customWidth="1"/>
    <col min="49" max="49" width="33.28515625" style="50" bestFit="1" customWidth="1"/>
    <col min="50" max="53" width="33.28515625" bestFit="1" customWidth="1"/>
    <col min="54" max="54" width="33.28515625" style="50" bestFit="1" customWidth="1"/>
    <col min="55" max="57" width="33.28515625" bestFit="1" customWidth="1"/>
    <col min="58" max="60" width="14.42578125" style="103" bestFit="1" customWidth="1"/>
    <col min="61" max="66" width="33.28515625" bestFit="1" customWidth="1"/>
    <col min="67" max="67" width="33.28515625" customWidth="1"/>
    <col min="68" max="68" width="22.7109375" style="50" customWidth="1"/>
    <col min="69" max="69" width="33.28515625" customWidth="1"/>
    <col min="70" max="70" width="30.28515625" style="117" customWidth="1"/>
    <col min="71" max="71" width="67" style="125" customWidth="1"/>
    <col min="72" max="72" width="33.140625" style="50" customWidth="1"/>
    <col min="73" max="76" width="33.28515625" bestFit="1" customWidth="1"/>
    <col min="77" max="77" width="33.28515625" style="50" bestFit="1" customWidth="1"/>
    <col min="78" max="81" width="33.28515625" bestFit="1" customWidth="1"/>
    <col min="82" max="83" width="14.42578125" style="103" customWidth="1"/>
    <col min="84" max="86" width="33.28515625" bestFit="1" customWidth="1"/>
    <col min="87" max="87" width="33.28515625" style="50" bestFit="1" customWidth="1"/>
    <col min="88" max="91" width="33.28515625" bestFit="1" customWidth="1"/>
    <col min="92" max="92" width="33.28515625" style="50" bestFit="1" customWidth="1"/>
    <col min="93" max="96" width="33.28515625" bestFit="1" customWidth="1"/>
    <col min="97" max="97" width="33.28515625" style="50" bestFit="1" customWidth="1"/>
    <col min="98" max="98" width="33.28515625" bestFit="1" customWidth="1"/>
    <col min="99" max="99" width="14.42578125" bestFit="1" customWidth="1"/>
  </cols>
  <sheetData>
    <row r="1" spans="1:104" s="1" customFormat="1" ht="142.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144"/>
      <c r="M1" s="180" t="s">
        <v>258</v>
      </c>
      <c r="N1" s="180"/>
      <c r="O1" s="181"/>
      <c r="Q1" s="86"/>
      <c r="T1" s="2"/>
      <c r="U1" s="2"/>
      <c r="V1" s="2"/>
      <c r="W1" s="2"/>
      <c r="X1" s="2"/>
      <c r="Y1" s="2"/>
      <c r="AE1" s="2"/>
      <c r="AF1" s="2"/>
      <c r="AG1" s="2"/>
      <c r="AH1" s="2"/>
      <c r="AI1" s="2"/>
      <c r="AY1" s="2"/>
      <c r="AZ1" s="2"/>
      <c r="BA1" s="2"/>
      <c r="BB1" s="2"/>
      <c r="BL1" s="2"/>
      <c r="BM1" s="2"/>
      <c r="BN1" s="107"/>
      <c r="BO1" s="107"/>
      <c r="BP1" s="118"/>
      <c r="BQ1" s="118"/>
      <c r="BR1" s="117"/>
      <c r="BS1" s="122"/>
      <c r="BT1" s="119" t="s">
        <v>25</v>
      </c>
      <c r="BU1" s="107" t="s">
        <v>25</v>
      </c>
      <c r="BV1" s="107" t="s">
        <v>25</v>
      </c>
      <c r="BW1" s="107" t="s">
        <v>25</v>
      </c>
      <c r="BX1" s="107" t="s">
        <v>25</v>
      </c>
      <c r="BY1" s="107" t="s">
        <v>25</v>
      </c>
      <c r="BZ1" s="107" t="s">
        <v>25</v>
      </c>
      <c r="CA1" s="107" t="s">
        <v>25</v>
      </c>
      <c r="CB1" s="107" t="s">
        <v>25</v>
      </c>
      <c r="CC1" s="107" t="s">
        <v>25</v>
      </c>
      <c r="CD1" s="107"/>
      <c r="CE1" s="107"/>
      <c r="CF1" s="107" t="s">
        <v>25</v>
      </c>
      <c r="CG1" s="107" t="s">
        <v>25</v>
      </c>
      <c r="CH1" s="107" t="s">
        <v>25</v>
      </c>
      <c r="CI1" s="107" t="s">
        <v>25</v>
      </c>
      <c r="CJ1" s="107" t="s">
        <v>25</v>
      </c>
      <c r="CK1" s="107" t="s">
        <v>25</v>
      </c>
      <c r="CL1" s="107" t="s">
        <v>25</v>
      </c>
      <c r="CM1" s="107" t="s">
        <v>25</v>
      </c>
      <c r="CN1" s="107" t="s">
        <v>25</v>
      </c>
      <c r="CO1" s="107" t="s">
        <v>25</v>
      </c>
      <c r="CP1" s="107" t="s">
        <v>25</v>
      </c>
      <c r="CQ1" s="107" t="s">
        <v>25</v>
      </c>
      <c r="CR1" s="107" t="s">
        <v>25</v>
      </c>
      <c r="CS1" s="107" t="s">
        <v>25</v>
      </c>
      <c r="CT1" s="107" t="s">
        <v>25</v>
      </c>
      <c r="CU1" s="105">
        <f>COUNTA(P1:CT1)</f>
        <v>25</v>
      </c>
      <c r="CV1" s="2"/>
      <c r="CW1" s="2"/>
      <c r="CX1" s="2"/>
      <c r="CY1" s="2"/>
      <c r="CZ1" s="2"/>
    </row>
    <row r="2" spans="1:104" s="6" customFormat="1" ht="28.5">
      <c r="A2" s="63"/>
      <c r="B2" s="63"/>
      <c r="C2" s="195" t="s">
        <v>28</v>
      </c>
      <c r="D2" s="196"/>
      <c r="E2" s="197"/>
      <c r="F2" s="192" t="s">
        <v>29</v>
      </c>
      <c r="G2" s="193"/>
      <c r="H2" s="194"/>
      <c r="I2" s="198" t="s">
        <v>30</v>
      </c>
      <c r="J2" s="198"/>
      <c r="K2" s="198"/>
      <c r="L2" s="145"/>
      <c r="M2" s="4"/>
      <c r="N2" s="4"/>
      <c r="O2" s="5" t="s">
        <v>0</v>
      </c>
      <c r="P2" s="81" t="s">
        <v>1</v>
      </c>
      <c r="Q2" s="81" t="s">
        <v>2</v>
      </c>
      <c r="R2" s="81" t="s">
        <v>3</v>
      </c>
      <c r="S2" s="81" t="s">
        <v>4</v>
      </c>
      <c r="T2" s="81" t="s">
        <v>5</v>
      </c>
      <c r="U2" s="82" t="s">
        <v>1</v>
      </c>
      <c r="V2" s="82" t="s">
        <v>2</v>
      </c>
      <c r="W2" s="82" t="s">
        <v>3</v>
      </c>
      <c r="X2" s="82" t="s">
        <v>4</v>
      </c>
      <c r="Y2" s="82" t="s">
        <v>5</v>
      </c>
      <c r="Z2" s="81" t="s">
        <v>1</v>
      </c>
      <c r="AA2" s="81" t="s">
        <v>2</v>
      </c>
      <c r="AB2" s="81" t="s">
        <v>3</v>
      </c>
      <c r="AC2" s="81" t="s">
        <v>4</v>
      </c>
      <c r="AD2" s="81" t="s">
        <v>5</v>
      </c>
      <c r="AE2" s="82" t="s">
        <v>1</v>
      </c>
      <c r="AF2" s="82" t="s">
        <v>2</v>
      </c>
      <c r="AG2" s="82" t="s">
        <v>3</v>
      </c>
      <c r="AH2" s="82" t="s">
        <v>4</v>
      </c>
      <c r="AI2" s="82" t="s">
        <v>5</v>
      </c>
      <c r="AJ2" s="81" t="s">
        <v>1</v>
      </c>
      <c r="AK2" s="81" t="s">
        <v>2</v>
      </c>
      <c r="AL2" s="81" t="s">
        <v>3</v>
      </c>
      <c r="AM2" s="81" t="s">
        <v>4</v>
      </c>
      <c r="AN2" s="81" t="s">
        <v>5</v>
      </c>
      <c r="AO2" s="82" t="s">
        <v>1</v>
      </c>
      <c r="AP2" s="82" t="s">
        <v>2</v>
      </c>
      <c r="AQ2" s="82" t="s">
        <v>3</v>
      </c>
      <c r="AR2" s="82" t="s">
        <v>4</v>
      </c>
      <c r="AS2" s="82" t="s">
        <v>5</v>
      </c>
      <c r="AT2" s="81" t="s">
        <v>1</v>
      </c>
      <c r="AU2" s="81" t="s">
        <v>2</v>
      </c>
      <c r="AV2" s="81" t="s">
        <v>3</v>
      </c>
      <c r="AW2" s="81" t="s">
        <v>4</v>
      </c>
      <c r="AX2" s="81" t="s">
        <v>5</v>
      </c>
      <c r="AY2" s="82" t="s">
        <v>1</v>
      </c>
      <c r="AZ2" s="82" t="s">
        <v>2</v>
      </c>
      <c r="BA2" s="82" t="s">
        <v>3</v>
      </c>
      <c r="BB2" s="82" t="s">
        <v>4</v>
      </c>
      <c r="BC2" s="82" t="s">
        <v>5</v>
      </c>
      <c r="BD2" s="81" t="s">
        <v>1</v>
      </c>
      <c r="BE2" s="81" t="s">
        <v>2</v>
      </c>
      <c r="BF2" s="94">
        <v>45413</v>
      </c>
      <c r="BG2" s="94">
        <v>45414</v>
      </c>
      <c r="BH2" s="94">
        <v>45415</v>
      </c>
      <c r="BI2" s="82" t="s">
        <v>1</v>
      </c>
      <c r="BJ2" s="82" t="s">
        <v>2</v>
      </c>
      <c r="BK2" s="82" t="s">
        <v>3</v>
      </c>
      <c r="BL2" s="82" t="s">
        <v>4</v>
      </c>
      <c r="BM2" s="82" t="s">
        <v>5</v>
      </c>
      <c r="BN2" s="81" t="s">
        <v>1</v>
      </c>
      <c r="BO2" s="199" t="s">
        <v>2</v>
      </c>
      <c r="BP2" s="200"/>
      <c r="BQ2" s="81" t="s">
        <v>3</v>
      </c>
      <c r="BR2" s="187" t="s">
        <v>257</v>
      </c>
      <c r="BS2" s="188"/>
      <c r="BT2" s="120" t="s">
        <v>4</v>
      </c>
      <c r="BU2" s="81" t="s">
        <v>5</v>
      </c>
      <c r="BV2" s="82" t="s">
        <v>1</v>
      </c>
      <c r="BW2" s="82" t="s">
        <v>2</v>
      </c>
      <c r="BX2" s="82" t="s">
        <v>3</v>
      </c>
      <c r="BY2" s="82" t="s">
        <v>4</v>
      </c>
      <c r="BZ2" s="82" t="s">
        <v>5</v>
      </c>
      <c r="CA2" s="81" t="s">
        <v>1</v>
      </c>
      <c r="CB2" s="81" t="s">
        <v>2</v>
      </c>
      <c r="CC2" s="81" t="s">
        <v>3</v>
      </c>
      <c r="CD2" s="106">
        <v>45442</v>
      </c>
      <c r="CE2" s="106">
        <v>45443</v>
      </c>
      <c r="CF2" s="82" t="s">
        <v>1</v>
      </c>
      <c r="CG2" s="82" t="s">
        <v>2</v>
      </c>
      <c r="CH2" s="82" t="s">
        <v>3</v>
      </c>
      <c r="CI2" s="82" t="s">
        <v>4</v>
      </c>
      <c r="CJ2" s="82" t="s">
        <v>5</v>
      </c>
      <c r="CK2" s="81" t="s">
        <v>1</v>
      </c>
      <c r="CL2" s="81" t="s">
        <v>2</v>
      </c>
      <c r="CM2" s="81" t="s">
        <v>3</v>
      </c>
      <c r="CN2" s="81" t="s">
        <v>4</v>
      </c>
      <c r="CO2" s="81" t="s">
        <v>5</v>
      </c>
      <c r="CP2" s="82" t="s">
        <v>1</v>
      </c>
      <c r="CQ2" s="82" t="s">
        <v>2</v>
      </c>
      <c r="CR2" s="82" t="s">
        <v>3</v>
      </c>
      <c r="CS2" s="82" t="s">
        <v>4</v>
      </c>
      <c r="CT2" s="82" t="s">
        <v>5</v>
      </c>
    </row>
    <row r="3" spans="1:104" s="11" customFormat="1">
      <c r="A3" s="64" t="s">
        <v>22</v>
      </c>
      <c r="B3" s="63"/>
      <c r="C3" s="88" t="s">
        <v>34</v>
      </c>
      <c r="D3" s="88" t="s">
        <v>33</v>
      </c>
      <c r="E3" s="3"/>
      <c r="F3" s="89" t="s">
        <v>34</v>
      </c>
      <c r="G3" s="89" t="s">
        <v>33</v>
      </c>
      <c r="H3" s="65"/>
      <c r="I3" s="85" t="s">
        <v>37</v>
      </c>
      <c r="J3" s="85" t="s">
        <v>36</v>
      </c>
      <c r="K3" s="85"/>
      <c r="L3" s="145"/>
      <c r="M3" s="7"/>
      <c r="N3" s="7"/>
      <c r="O3" s="8"/>
      <c r="P3" s="83">
        <v>45348</v>
      </c>
      <c r="Q3" s="83">
        <v>45349</v>
      </c>
      <c r="R3" s="83">
        <v>45350</v>
      </c>
      <c r="S3" s="83">
        <v>45351</v>
      </c>
      <c r="T3" s="83">
        <v>45352</v>
      </c>
      <c r="U3" s="83">
        <v>45355</v>
      </c>
      <c r="V3" s="83">
        <v>45356</v>
      </c>
      <c r="W3" s="83">
        <v>45357</v>
      </c>
      <c r="X3" s="83">
        <v>45358</v>
      </c>
      <c r="Y3" s="83">
        <v>45359</v>
      </c>
      <c r="Z3" s="83">
        <v>45362</v>
      </c>
      <c r="AA3" s="83">
        <v>45363</v>
      </c>
      <c r="AB3" s="83">
        <v>45364</v>
      </c>
      <c r="AC3" s="83">
        <v>45365</v>
      </c>
      <c r="AD3" s="83">
        <v>45366</v>
      </c>
      <c r="AE3" s="83">
        <v>45369</v>
      </c>
      <c r="AF3" s="83">
        <v>45370</v>
      </c>
      <c r="AG3" s="83">
        <v>45371</v>
      </c>
      <c r="AH3" s="83">
        <v>45372</v>
      </c>
      <c r="AI3" s="83">
        <v>45373</v>
      </c>
      <c r="AJ3" s="83">
        <v>45376</v>
      </c>
      <c r="AK3" s="83">
        <v>45377</v>
      </c>
      <c r="AL3" s="83">
        <v>45378</v>
      </c>
      <c r="AM3" s="83">
        <v>45386</v>
      </c>
      <c r="AN3" s="83">
        <v>45387</v>
      </c>
      <c r="AO3" s="83">
        <v>45390</v>
      </c>
      <c r="AP3" s="83">
        <v>45391</v>
      </c>
      <c r="AQ3" s="83">
        <v>45392</v>
      </c>
      <c r="AR3" s="83">
        <v>45393</v>
      </c>
      <c r="AS3" s="83">
        <v>45394</v>
      </c>
      <c r="AT3" s="83">
        <v>45397</v>
      </c>
      <c r="AU3" s="83">
        <v>45398</v>
      </c>
      <c r="AV3" s="83">
        <v>45399</v>
      </c>
      <c r="AW3" s="83">
        <v>45400</v>
      </c>
      <c r="AX3" s="83">
        <v>45401</v>
      </c>
      <c r="AY3" s="83">
        <v>45404</v>
      </c>
      <c r="AZ3" s="83">
        <v>45405</v>
      </c>
      <c r="BA3" s="83">
        <v>45406</v>
      </c>
      <c r="BB3" s="83">
        <v>45407</v>
      </c>
      <c r="BC3" s="83">
        <v>45408</v>
      </c>
      <c r="BD3" s="83">
        <v>45411</v>
      </c>
      <c r="BE3" s="83">
        <v>45412</v>
      </c>
      <c r="BI3" s="83">
        <v>45418</v>
      </c>
      <c r="BJ3" s="83">
        <v>45419</v>
      </c>
      <c r="BK3" s="83">
        <v>45420</v>
      </c>
      <c r="BL3" s="83">
        <v>45421</v>
      </c>
      <c r="BM3" s="83">
        <v>45422</v>
      </c>
      <c r="BN3" s="83">
        <v>45425</v>
      </c>
      <c r="BO3" s="201">
        <v>45426</v>
      </c>
      <c r="BP3" s="202"/>
      <c r="BQ3" s="83">
        <v>45427</v>
      </c>
      <c r="BR3" s="177"/>
      <c r="BS3" s="124"/>
      <c r="BT3" s="121">
        <v>45428</v>
      </c>
      <c r="BU3" s="83">
        <v>45429</v>
      </c>
      <c r="BV3" s="83">
        <v>45432</v>
      </c>
      <c r="BW3" s="83">
        <v>45433</v>
      </c>
      <c r="BX3" s="83">
        <v>45434</v>
      </c>
      <c r="BY3" s="83">
        <v>45435</v>
      </c>
      <c r="BZ3" s="83">
        <v>45436</v>
      </c>
      <c r="CA3" s="83">
        <v>45439</v>
      </c>
      <c r="CB3" s="83">
        <v>45440</v>
      </c>
      <c r="CC3" s="83">
        <v>45441</v>
      </c>
      <c r="CD3" s="104"/>
      <c r="CE3" s="104"/>
      <c r="CF3" s="83">
        <v>45446</v>
      </c>
      <c r="CG3" s="83">
        <v>45447</v>
      </c>
      <c r="CH3" s="83">
        <v>45448</v>
      </c>
      <c r="CI3" s="83">
        <v>45449</v>
      </c>
      <c r="CJ3" s="83">
        <v>45450</v>
      </c>
      <c r="CK3" s="83">
        <v>45453</v>
      </c>
      <c r="CL3" s="83">
        <v>45454</v>
      </c>
      <c r="CM3" s="83">
        <v>45455</v>
      </c>
      <c r="CN3" s="83">
        <v>45456</v>
      </c>
      <c r="CO3" s="83">
        <v>45457</v>
      </c>
      <c r="CP3" s="83">
        <v>45460</v>
      </c>
      <c r="CQ3" s="83">
        <v>45461</v>
      </c>
      <c r="CR3" s="83">
        <v>45462</v>
      </c>
      <c r="CS3" s="83">
        <v>45463</v>
      </c>
      <c r="CT3" s="83">
        <v>45464</v>
      </c>
      <c r="CU3" s="9">
        <f>COUNTA(P3:CT3)</f>
        <v>75</v>
      </c>
      <c r="CV3" s="10"/>
      <c r="CW3" s="10"/>
    </row>
    <row r="4" spans="1:104" s="14" customFormat="1" ht="57.75" customHeight="1">
      <c r="A4" s="66" t="s">
        <v>35</v>
      </c>
      <c r="B4" s="67">
        <f>COUNTIF(P4:BQ4,"ch wew *")</f>
        <v>19</v>
      </c>
      <c r="C4" s="68" t="s">
        <v>385</v>
      </c>
      <c r="D4" s="68" t="s">
        <v>405</v>
      </c>
      <c r="E4" s="12">
        <f>COUNTIF(P4:BQ4,"ped *")</f>
        <v>9</v>
      </c>
      <c r="F4" s="69" t="s">
        <v>23</v>
      </c>
      <c r="G4" s="69" t="s">
        <v>24</v>
      </c>
      <c r="H4" s="70">
        <f>COUNTIF(P4:BQ4,"chir *")</f>
        <v>9</v>
      </c>
      <c r="I4" s="86" t="s">
        <v>31</v>
      </c>
      <c r="J4" s="86" t="s">
        <v>32</v>
      </c>
      <c r="K4" s="87">
        <f>COUNTIF(S4:CT4,"spec *")</f>
        <v>25</v>
      </c>
      <c r="L4" s="143">
        <f>COUNTIF(P4:CU4,"CSM *")</f>
        <v>1</v>
      </c>
      <c r="M4" s="182" t="s">
        <v>7</v>
      </c>
      <c r="N4" s="184">
        <v>1</v>
      </c>
      <c r="O4" s="13">
        <v>1</v>
      </c>
      <c r="P4" s="109"/>
      <c r="Q4" s="91" t="s">
        <v>39</v>
      </c>
      <c r="R4" s="91" t="s">
        <v>39</v>
      </c>
      <c r="S4" s="91" t="s">
        <v>39</v>
      </c>
      <c r="T4" s="91" t="s">
        <v>39</v>
      </c>
      <c r="U4" s="91" t="s">
        <v>39</v>
      </c>
      <c r="V4" s="91" t="s">
        <v>39</v>
      </c>
      <c r="W4" s="91" t="s">
        <v>39</v>
      </c>
      <c r="X4" s="91" t="s">
        <v>39</v>
      </c>
      <c r="Y4" s="91" t="s">
        <v>39</v>
      </c>
      <c r="Z4" s="110"/>
      <c r="AA4" s="110"/>
      <c r="AB4" s="110"/>
      <c r="AC4" s="148" t="s">
        <v>434</v>
      </c>
      <c r="AD4" s="110"/>
      <c r="AE4" s="110"/>
      <c r="AF4" s="92" t="s">
        <v>384</v>
      </c>
      <c r="AG4" s="92" t="s">
        <v>384</v>
      </c>
      <c r="AH4" s="92" t="s">
        <v>384</v>
      </c>
      <c r="AI4" s="110"/>
      <c r="AJ4" s="93" t="s">
        <v>62</v>
      </c>
      <c r="AK4" s="93" t="s">
        <v>62</v>
      </c>
      <c r="AL4" s="93" t="s">
        <v>62</v>
      </c>
      <c r="AM4" s="93" t="s">
        <v>68</v>
      </c>
      <c r="AN4" s="93" t="s">
        <v>68</v>
      </c>
      <c r="AO4" s="93" t="s">
        <v>68</v>
      </c>
      <c r="AP4" s="93" t="s">
        <v>68</v>
      </c>
      <c r="AQ4" s="93" t="s">
        <v>68</v>
      </c>
      <c r="AR4" s="93" t="s">
        <v>68</v>
      </c>
      <c r="AS4" s="90"/>
      <c r="AT4" s="91" t="s">
        <v>46</v>
      </c>
      <c r="AU4" s="91" t="s">
        <v>46</v>
      </c>
      <c r="AV4" s="91" t="s">
        <v>46</v>
      </c>
      <c r="AW4" s="91" t="s">
        <v>46</v>
      </c>
      <c r="AX4" s="91" t="s">
        <v>46</v>
      </c>
      <c r="AY4" s="91" t="s">
        <v>46</v>
      </c>
      <c r="AZ4" s="91" t="s">
        <v>46</v>
      </c>
      <c r="BA4" s="91" t="s">
        <v>46</v>
      </c>
      <c r="BB4" s="91" t="s">
        <v>46</v>
      </c>
      <c r="BC4" s="91" t="s">
        <v>46</v>
      </c>
      <c r="BD4" s="90"/>
      <c r="BE4" s="92" t="s">
        <v>406</v>
      </c>
      <c r="BF4" s="95"/>
      <c r="BG4" s="95"/>
      <c r="BH4" s="96"/>
      <c r="BI4" s="86"/>
      <c r="BJ4" s="92" t="s">
        <v>406</v>
      </c>
      <c r="BK4" s="92" t="s">
        <v>406</v>
      </c>
      <c r="BL4" s="92" t="s">
        <v>406</v>
      </c>
      <c r="BM4" s="110"/>
      <c r="BN4" s="110"/>
      <c r="BO4" s="92" t="s">
        <v>406</v>
      </c>
      <c r="BP4" s="108"/>
      <c r="BQ4" s="92" t="s">
        <v>406</v>
      </c>
      <c r="BR4" s="141" t="s">
        <v>152</v>
      </c>
      <c r="BS4" s="117" t="s">
        <v>121</v>
      </c>
      <c r="BT4" s="108" t="s">
        <v>285</v>
      </c>
      <c r="BU4" s="108" t="s">
        <v>285</v>
      </c>
      <c r="BV4" s="108" t="s">
        <v>285</v>
      </c>
      <c r="BW4" s="108" t="s">
        <v>285</v>
      </c>
      <c r="BX4" s="108" t="s">
        <v>285</v>
      </c>
      <c r="BY4" s="108" t="s">
        <v>285</v>
      </c>
      <c r="BZ4" s="108" t="s">
        <v>285</v>
      </c>
      <c r="CA4" s="108" t="s">
        <v>285</v>
      </c>
      <c r="CB4" s="108" t="s">
        <v>285</v>
      </c>
      <c r="CC4" s="108" t="s">
        <v>285</v>
      </c>
      <c r="CD4" s="96"/>
      <c r="CE4" s="96"/>
      <c r="CF4" s="108" t="s">
        <v>285</v>
      </c>
      <c r="CG4" s="108" t="s">
        <v>285</v>
      </c>
      <c r="CH4" s="108" t="s">
        <v>285</v>
      </c>
      <c r="CI4" s="108" t="s">
        <v>285</v>
      </c>
      <c r="CJ4" s="108" t="s">
        <v>285</v>
      </c>
      <c r="CK4" s="108" t="s">
        <v>285</v>
      </c>
      <c r="CL4" s="108" t="s">
        <v>285</v>
      </c>
      <c r="CM4" s="108" t="s">
        <v>285</v>
      </c>
      <c r="CN4" s="108" t="s">
        <v>285</v>
      </c>
      <c r="CO4" s="108" t="s">
        <v>285</v>
      </c>
      <c r="CP4" s="140" t="s">
        <v>286</v>
      </c>
      <c r="CQ4" s="140" t="s">
        <v>286</v>
      </c>
      <c r="CR4" s="140" t="s">
        <v>286</v>
      </c>
      <c r="CS4" s="140" t="s">
        <v>286</v>
      </c>
      <c r="CT4" s="140" t="s">
        <v>286</v>
      </c>
      <c r="CU4" s="15"/>
      <c r="CV4" s="15"/>
      <c r="CW4" s="15"/>
    </row>
    <row r="5" spans="1:104" s="14" customFormat="1" ht="57.75" customHeight="1">
      <c r="A5" s="66" t="s">
        <v>6</v>
      </c>
      <c r="B5" s="67">
        <f>COUNTIF(U5:BQ5,"ch wew *")</f>
        <v>19</v>
      </c>
      <c r="C5" s="68" t="s">
        <v>385</v>
      </c>
      <c r="D5" s="68" t="s">
        <v>405</v>
      </c>
      <c r="E5" s="12">
        <f>COUNTIF(U5:BQ5,"ped *")</f>
        <v>9</v>
      </c>
      <c r="F5" s="69" t="s">
        <v>23</v>
      </c>
      <c r="G5" s="69" t="s">
        <v>24</v>
      </c>
      <c r="H5" s="70">
        <f>COUNTIF(U5:BQ5,"chir *")</f>
        <v>9</v>
      </c>
      <c r="I5" s="86" t="s">
        <v>31</v>
      </c>
      <c r="J5" s="86" t="s">
        <v>32</v>
      </c>
      <c r="K5" s="87">
        <f>COUNTIF(U5:CT5,"spec *")</f>
        <v>25</v>
      </c>
      <c r="L5" s="143">
        <f>COUNTIF(U5:CU5,"CSM *")</f>
        <v>1</v>
      </c>
      <c r="M5" s="183"/>
      <c r="N5" s="185"/>
      <c r="O5" s="13">
        <f t="shared" ref="O5:O31" si="0">O4+1</f>
        <v>2</v>
      </c>
      <c r="P5" s="110"/>
      <c r="Q5" s="110"/>
      <c r="R5" s="110"/>
      <c r="S5" s="110"/>
      <c r="T5" s="110"/>
      <c r="U5" s="92" t="s">
        <v>407</v>
      </c>
      <c r="V5" s="148" t="s">
        <v>434</v>
      </c>
      <c r="W5" s="92" t="s">
        <v>407</v>
      </c>
      <c r="X5" s="92" t="s">
        <v>407</v>
      </c>
      <c r="Y5" s="92" t="s">
        <v>407</v>
      </c>
      <c r="Z5" s="93" t="s">
        <v>68</v>
      </c>
      <c r="AA5" s="93" t="s">
        <v>68</v>
      </c>
      <c r="AB5" s="93" t="s">
        <v>68</v>
      </c>
      <c r="AC5" s="93" t="s">
        <v>62</v>
      </c>
      <c r="AD5" s="93" t="s">
        <v>62</v>
      </c>
      <c r="AE5" s="93" t="s">
        <v>62</v>
      </c>
      <c r="AF5" s="93" t="s">
        <v>68</v>
      </c>
      <c r="AG5" s="93" t="s">
        <v>68</v>
      </c>
      <c r="AH5" s="110"/>
      <c r="AI5" s="93" t="s">
        <v>68</v>
      </c>
      <c r="AJ5" s="110"/>
      <c r="AK5" s="91" t="s">
        <v>60</v>
      </c>
      <c r="AL5" s="91" t="s">
        <v>60</v>
      </c>
      <c r="AM5" s="91" t="s">
        <v>60</v>
      </c>
      <c r="AN5" s="91" t="s">
        <v>60</v>
      </c>
      <c r="AO5" s="91" t="s">
        <v>60</v>
      </c>
      <c r="AP5" s="91" t="s">
        <v>60</v>
      </c>
      <c r="AQ5" s="91" t="s">
        <v>60</v>
      </c>
      <c r="AR5" s="91" t="s">
        <v>60</v>
      </c>
      <c r="AS5" s="91" t="s">
        <v>60</v>
      </c>
      <c r="AT5" s="91" t="s">
        <v>60</v>
      </c>
      <c r="AU5" s="92" t="s">
        <v>407</v>
      </c>
      <c r="AV5" s="91" t="s">
        <v>173</v>
      </c>
      <c r="AW5" s="92" t="s">
        <v>382</v>
      </c>
      <c r="AX5" s="92" t="s">
        <v>382</v>
      </c>
      <c r="AY5" s="91" t="s">
        <v>173</v>
      </c>
      <c r="AZ5" s="92" t="s">
        <v>382</v>
      </c>
      <c r="BA5" s="91" t="s">
        <v>173</v>
      </c>
      <c r="BB5" s="92" t="s">
        <v>407</v>
      </c>
      <c r="BD5" s="91" t="s">
        <v>173</v>
      </c>
      <c r="BF5" s="95"/>
      <c r="BG5" s="95"/>
      <c r="BH5" s="96"/>
      <c r="BI5" s="91" t="s">
        <v>39</v>
      </c>
      <c r="BJ5" s="91" t="s">
        <v>39</v>
      </c>
      <c r="BK5" s="91" t="s">
        <v>39</v>
      </c>
      <c r="BL5" s="91" t="s">
        <v>39</v>
      </c>
      <c r="BM5" s="91" t="s">
        <v>39</v>
      </c>
      <c r="BN5" s="108"/>
      <c r="BO5" s="108"/>
      <c r="BP5" s="108"/>
      <c r="BQ5" s="108"/>
      <c r="BR5" s="141" t="s">
        <v>152</v>
      </c>
      <c r="BS5" s="141" t="s">
        <v>122</v>
      </c>
      <c r="BT5" s="108" t="s">
        <v>332</v>
      </c>
      <c r="BU5" s="108" t="s">
        <v>332</v>
      </c>
      <c r="BV5" s="108" t="s">
        <v>334</v>
      </c>
      <c r="BW5" s="108" t="s">
        <v>332</v>
      </c>
      <c r="BX5" s="108" t="s">
        <v>332</v>
      </c>
      <c r="BY5" s="108" t="s">
        <v>334</v>
      </c>
      <c r="BZ5" s="108" t="s">
        <v>334</v>
      </c>
      <c r="CA5" s="108" t="s">
        <v>334</v>
      </c>
      <c r="CB5" s="140" t="s">
        <v>333</v>
      </c>
      <c r="CC5" s="108" t="s">
        <v>332</v>
      </c>
      <c r="CD5" s="96"/>
      <c r="CE5" s="96"/>
      <c r="CF5" s="108" t="s">
        <v>334</v>
      </c>
      <c r="CG5" s="140" t="s">
        <v>333</v>
      </c>
      <c r="CH5" s="108" t="s">
        <v>332</v>
      </c>
      <c r="CI5" s="108" t="s">
        <v>334</v>
      </c>
      <c r="CJ5" s="108" t="s">
        <v>334</v>
      </c>
      <c r="CK5" s="108" t="s">
        <v>334</v>
      </c>
      <c r="CL5" s="179" t="s">
        <v>544</v>
      </c>
      <c r="CM5" s="108" t="s">
        <v>332</v>
      </c>
      <c r="CN5" s="108" t="s">
        <v>334</v>
      </c>
      <c r="CO5" s="108" t="s">
        <v>334</v>
      </c>
      <c r="CP5" s="108" t="s">
        <v>334</v>
      </c>
      <c r="CQ5" s="140" t="s">
        <v>333</v>
      </c>
      <c r="CR5" s="108" t="s">
        <v>332</v>
      </c>
      <c r="CS5" s="108" t="s">
        <v>334</v>
      </c>
      <c r="CT5" s="140" t="s">
        <v>335</v>
      </c>
      <c r="CU5" s="15"/>
      <c r="CV5" s="15"/>
      <c r="CW5" s="15"/>
    </row>
    <row r="6" spans="1:104" s="14" customFormat="1" ht="57.75" customHeight="1">
      <c r="A6" s="66" t="s">
        <v>6</v>
      </c>
      <c r="B6" s="67">
        <f>COUNTIF(P6:BQ6,"ch wew *")</f>
        <v>19</v>
      </c>
      <c r="C6" s="68" t="s">
        <v>385</v>
      </c>
      <c r="D6" s="68" t="s">
        <v>405</v>
      </c>
      <c r="E6" s="12">
        <f>COUNTIF(P6:BQ6,"ped *")</f>
        <v>9</v>
      </c>
      <c r="F6" s="69" t="s">
        <v>23</v>
      </c>
      <c r="G6" s="69" t="s">
        <v>24</v>
      </c>
      <c r="H6" s="70">
        <f>COUNTIF(P6:BQ6,"chir *")</f>
        <v>9</v>
      </c>
      <c r="I6" s="86" t="s">
        <v>31</v>
      </c>
      <c r="J6" s="86" t="s">
        <v>32</v>
      </c>
      <c r="K6" s="87">
        <f>COUNTIF(W6:CT6,"spec *")</f>
        <v>25</v>
      </c>
      <c r="L6" s="143">
        <f>COUNTIF(P6:CU6,"CSM *")</f>
        <v>1</v>
      </c>
      <c r="M6" s="183"/>
      <c r="N6" s="185"/>
      <c r="O6" s="13">
        <f t="shared" si="0"/>
        <v>3</v>
      </c>
      <c r="P6" s="110"/>
      <c r="Q6" s="110"/>
      <c r="R6" s="110"/>
      <c r="S6" s="110"/>
      <c r="T6" s="110"/>
      <c r="U6" s="110"/>
      <c r="V6" s="110"/>
      <c r="W6" s="110"/>
      <c r="X6" s="148" t="s">
        <v>434</v>
      </c>
      <c r="Y6" s="110"/>
      <c r="Z6" s="91" t="s">
        <v>47</v>
      </c>
      <c r="AA6" s="91" t="s">
        <v>47</v>
      </c>
      <c r="AB6" s="91" t="s">
        <v>47</v>
      </c>
      <c r="AC6" s="91" t="s">
        <v>47</v>
      </c>
      <c r="AD6" s="91" t="s">
        <v>47</v>
      </c>
      <c r="AE6" s="91" t="s">
        <v>47</v>
      </c>
      <c r="AF6" s="91" t="s">
        <v>47</v>
      </c>
      <c r="AG6" s="91" t="s">
        <v>47</v>
      </c>
      <c r="AH6" s="91" t="s">
        <v>47</v>
      </c>
      <c r="AI6" s="91" t="s">
        <v>47</v>
      </c>
      <c r="AJ6" s="91" t="s">
        <v>53</v>
      </c>
      <c r="AK6" s="91" t="s">
        <v>53</v>
      </c>
      <c r="AL6" s="91" t="s">
        <v>53</v>
      </c>
      <c r="AM6" s="91" t="s">
        <v>53</v>
      </c>
      <c r="AN6" s="91" t="s">
        <v>53</v>
      </c>
      <c r="AO6" s="91" t="s">
        <v>53</v>
      </c>
      <c r="AP6" s="91" t="s">
        <v>53</v>
      </c>
      <c r="AQ6" s="91" t="s">
        <v>53</v>
      </c>
      <c r="AR6" s="91" t="s">
        <v>53</v>
      </c>
      <c r="AS6" s="110"/>
      <c r="AT6" s="110"/>
      <c r="AU6" s="110"/>
      <c r="AV6" s="92" t="s">
        <v>386</v>
      </c>
      <c r="AW6" s="92" t="s">
        <v>386</v>
      </c>
      <c r="AX6" s="92" t="s">
        <v>386</v>
      </c>
      <c r="AY6" s="92" t="s">
        <v>408</v>
      </c>
      <c r="AZ6" s="92" t="s">
        <v>408</v>
      </c>
      <c r="BA6" s="92" t="s">
        <v>408</v>
      </c>
      <c r="BB6" s="92" t="s">
        <v>408</v>
      </c>
      <c r="BC6" s="92" t="s">
        <v>408</v>
      </c>
      <c r="BD6" s="92" t="s">
        <v>408</v>
      </c>
      <c r="BE6" s="93" t="s">
        <v>95</v>
      </c>
      <c r="BF6" s="95"/>
      <c r="BG6" s="95"/>
      <c r="BH6" s="96"/>
      <c r="BI6" s="93" t="s">
        <v>96</v>
      </c>
      <c r="BJ6" s="93" t="s">
        <v>96</v>
      </c>
      <c r="BK6" s="93" t="s">
        <v>90</v>
      </c>
      <c r="BL6" s="93" t="s">
        <v>90</v>
      </c>
      <c r="BM6" s="93" t="s">
        <v>90</v>
      </c>
      <c r="BN6" s="93" t="s">
        <v>90</v>
      </c>
      <c r="BO6" s="93" t="s">
        <v>90</v>
      </c>
      <c r="BP6" s="108"/>
      <c r="BQ6" s="93" t="s">
        <v>90</v>
      </c>
      <c r="BR6" s="141" t="s">
        <v>152</v>
      </c>
      <c r="BS6" s="117" t="s">
        <v>123</v>
      </c>
      <c r="BT6" s="108" t="s">
        <v>287</v>
      </c>
      <c r="BU6" s="108" t="s">
        <v>287</v>
      </c>
      <c r="BV6" s="108" t="s">
        <v>287</v>
      </c>
      <c r="BW6" s="108" t="s">
        <v>287</v>
      </c>
      <c r="BX6" s="108" t="s">
        <v>287</v>
      </c>
      <c r="BY6" s="108" t="s">
        <v>287</v>
      </c>
      <c r="BZ6" s="108" t="s">
        <v>287</v>
      </c>
      <c r="CA6" s="108" t="s">
        <v>287</v>
      </c>
      <c r="CB6" s="108" t="s">
        <v>287</v>
      </c>
      <c r="CC6" s="108" t="s">
        <v>287</v>
      </c>
      <c r="CD6" s="96"/>
      <c r="CE6" s="96"/>
      <c r="CF6" s="108" t="s">
        <v>287</v>
      </c>
      <c r="CG6" s="108" t="s">
        <v>287</v>
      </c>
      <c r="CH6" s="108" t="s">
        <v>287</v>
      </c>
      <c r="CI6" s="108" t="s">
        <v>287</v>
      </c>
      <c r="CJ6" s="108" t="s">
        <v>287</v>
      </c>
      <c r="CK6" s="108" t="s">
        <v>287</v>
      </c>
      <c r="CL6" s="108" t="s">
        <v>287</v>
      </c>
      <c r="CM6" s="108" t="s">
        <v>287</v>
      </c>
      <c r="CN6" s="108" t="s">
        <v>287</v>
      </c>
      <c r="CO6" s="108" t="s">
        <v>287</v>
      </c>
      <c r="CP6" s="140" t="s">
        <v>288</v>
      </c>
      <c r="CQ6" s="140" t="s">
        <v>288</v>
      </c>
      <c r="CR6" s="140" t="s">
        <v>288</v>
      </c>
      <c r="CS6" s="140" t="s">
        <v>288</v>
      </c>
      <c r="CT6" s="140" t="s">
        <v>288</v>
      </c>
      <c r="CU6" s="15"/>
      <c r="CV6" s="15"/>
      <c r="CW6" s="15"/>
    </row>
    <row r="7" spans="1:104" s="14" customFormat="1" ht="57.75" customHeight="1">
      <c r="A7" s="66" t="s">
        <v>6</v>
      </c>
      <c r="B7" s="67">
        <f>COUNTIF(R7:BQ7,"ch wew *")</f>
        <v>19</v>
      </c>
      <c r="C7" s="68" t="s">
        <v>385</v>
      </c>
      <c r="D7" s="68" t="s">
        <v>405</v>
      </c>
      <c r="E7" s="12">
        <f>COUNTIF(R7:BQ7,"ped *")</f>
        <v>9</v>
      </c>
      <c r="F7" s="69" t="s">
        <v>23</v>
      </c>
      <c r="G7" s="69" t="s">
        <v>24</v>
      </c>
      <c r="H7" s="70">
        <f>COUNTIF(R7:BQ7,"chir *")</f>
        <v>9</v>
      </c>
      <c r="I7" s="86" t="s">
        <v>31</v>
      </c>
      <c r="J7" s="86" t="s">
        <v>32</v>
      </c>
      <c r="K7" s="87">
        <f>COUNTIF(S7:CT7,"spec *")</f>
        <v>25</v>
      </c>
      <c r="L7" s="143">
        <f>COUNTIF(R7:CU7,"CSM *")</f>
        <v>1</v>
      </c>
      <c r="M7" s="183"/>
      <c r="N7" s="185"/>
      <c r="O7" s="13">
        <f t="shared" si="0"/>
        <v>4</v>
      </c>
      <c r="P7" s="110"/>
      <c r="Q7" s="110"/>
      <c r="R7" s="110"/>
      <c r="S7" s="148" t="s">
        <v>435</v>
      </c>
      <c r="T7" s="110"/>
      <c r="U7" s="92" t="s">
        <v>409</v>
      </c>
      <c r="V7" s="92" t="s">
        <v>409</v>
      </c>
      <c r="W7" s="92" t="s">
        <v>409</v>
      </c>
      <c r="X7" s="92" t="s">
        <v>409</v>
      </c>
      <c r="Y7" s="92" t="s">
        <v>409</v>
      </c>
      <c r="Z7" s="110"/>
      <c r="AA7" s="93" t="s">
        <v>517</v>
      </c>
      <c r="AB7" s="92" t="s">
        <v>409</v>
      </c>
      <c r="AC7" s="93" t="s">
        <v>517</v>
      </c>
      <c r="AD7" s="93" t="s">
        <v>517</v>
      </c>
      <c r="AE7" s="93" t="s">
        <v>517</v>
      </c>
      <c r="AF7" s="93" t="s">
        <v>517</v>
      </c>
      <c r="AG7" s="93" t="s">
        <v>517</v>
      </c>
      <c r="AH7" s="93" t="s">
        <v>518</v>
      </c>
      <c r="AI7" s="93" t="s">
        <v>518</v>
      </c>
      <c r="AJ7" s="93" t="s">
        <v>518</v>
      </c>
      <c r="AK7" s="92" t="s">
        <v>383</v>
      </c>
      <c r="AL7" s="92" t="s">
        <v>383</v>
      </c>
      <c r="AM7" s="92" t="s">
        <v>383</v>
      </c>
      <c r="AN7" s="110"/>
      <c r="AO7" s="110"/>
      <c r="AP7" s="110"/>
      <c r="AQ7" s="110"/>
      <c r="AR7" s="110"/>
      <c r="AS7" s="90"/>
      <c r="AT7" s="91" t="s">
        <v>104</v>
      </c>
      <c r="AU7" s="91" t="s">
        <v>104</v>
      </c>
      <c r="AV7" s="91" t="s">
        <v>104</v>
      </c>
      <c r="AW7" s="91" t="s">
        <v>104</v>
      </c>
      <c r="AX7" s="91" t="s">
        <v>104</v>
      </c>
      <c r="AY7" s="91" t="s">
        <v>104</v>
      </c>
      <c r="AZ7" s="91" t="s">
        <v>104</v>
      </c>
      <c r="BA7" s="91" t="s">
        <v>104</v>
      </c>
      <c r="BB7" s="91" t="s">
        <v>104</v>
      </c>
      <c r="BC7" s="91" t="s">
        <v>104</v>
      </c>
      <c r="BD7" s="110"/>
      <c r="BE7" s="91" t="s">
        <v>54</v>
      </c>
      <c r="BF7" s="95"/>
      <c r="BG7" s="95"/>
      <c r="BH7" s="96"/>
      <c r="BI7" s="91" t="s">
        <v>54</v>
      </c>
      <c r="BJ7" s="91" t="s">
        <v>54</v>
      </c>
      <c r="BK7" s="91" t="s">
        <v>54</v>
      </c>
      <c r="BL7" s="91" t="s">
        <v>54</v>
      </c>
      <c r="BM7" s="91" t="s">
        <v>54</v>
      </c>
      <c r="BN7" s="91" t="s">
        <v>54</v>
      </c>
      <c r="BO7" s="91" t="s">
        <v>54</v>
      </c>
      <c r="BP7" s="108"/>
      <c r="BQ7" s="91" t="s">
        <v>54</v>
      </c>
      <c r="BR7" s="141" t="s">
        <v>153</v>
      </c>
      <c r="BS7" s="141" t="s">
        <v>124</v>
      </c>
      <c r="BT7" s="108" t="s">
        <v>336</v>
      </c>
      <c r="BU7" s="108" t="s">
        <v>336</v>
      </c>
      <c r="BV7" s="108" t="s">
        <v>336</v>
      </c>
      <c r="BW7" s="108" t="s">
        <v>336</v>
      </c>
      <c r="BX7" s="108" t="s">
        <v>336</v>
      </c>
      <c r="BY7" s="108" t="s">
        <v>336</v>
      </c>
      <c r="BZ7" s="108" t="s">
        <v>336</v>
      </c>
      <c r="CA7" s="108" t="s">
        <v>336</v>
      </c>
      <c r="CB7" s="108" t="s">
        <v>336</v>
      </c>
      <c r="CC7" s="108" t="s">
        <v>336</v>
      </c>
      <c r="CD7" s="96"/>
      <c r="CE7" s="96"/>
      <c r="CF7" s="108" t="s">
        <v>336</v>
      </c>
      <c r="CG7" s="108" t="s">
        <v>336</v>
      </c>
      <c r="CH7" s="140" t="s">
        <v>499</v>
      </c>
      <c r="CI7" s="108" t="s">
        <v>337</v>
      </c>
      <c r="CJ7" s="108" t="s">
        <v>337</v>
      </c>
      <c r="CK7" s="108" t="s">
        <v>337</v>
      </c>
      <c r="CL7" s="108" t="s">
        <v>337</v>
      </c>
      <c r="CM7" s="108" t="s">
        <v>337</v>
      </c>
      <c r="CN7" s="108" t="s">
        <v>337</v>
      </c>
      <c r="CO7" s="140" t="s">
        <v>338</v>
      </c>
      <c r="CP7" s="140" t="s">
        <v>338</v>
      </c>
      <c r="CQ7" s="140" t="s">
        <v>338</v>
      </c>
      <c r="CR7" s="140" t="s">
        <v>338</v>
      </c>
      <c r="CS7" s="140" t="s">
        <v>338</v>
      </c>
      <c r="CT7" s="140" t="s">
        <v>338</v>
      </c>
      <c r="CU7" s="15"/>
      <c r="CV7" s="15"/>
      <c r="CW7" s="15"/>
    </row>
    <row r="8" spans="1:104" s="14" customFormat="1" ht="57.75" customHeight="1">
      <c r="A8" s="66" t="s">
        <v>6</v>
      </c>
      <c r="B8" s="67">
        <f>COUNTIF(P8:BQ8,"ch wew *")</f>
        <v>19</v>
      </c>
      <c r="C8" s="68" t="s">
        <v>385</v>
      </c>
      <c r="D8" s="68" t="s">
        <v>405</v>
      </c>
      <c r="E8" s="12">
        <f>COUNTIF(P8:BQ8,"ped *")</f>
        <v>9</v>
      </c>
      <c r="F8" s="69" t="s">
        <v>23</v>
      </c>
      <c r="G8" s="69" t="s">
        <v>24</v>
      </c>
      <c r="H8" s="70">
        <f>COUNTIF(P8:BQ8,"chir *")</f>
        <v>9</v>
      </c>
      <c r="I8" s="86" t="s">
        <v>31</v>
      </c>
      <c r="J8" s="86" t="s">
        <v>32</v>
      </c>
      <c r="K8" s="87">
        <f>COUNTIF(S8:CT8,"spec *")</f>
        <v>25</v>
      </c>
      <c r="L8" s="143">
        <f>COUNTIF(P8:CU8,"CSM *")</f>
        <v>1</v>
      </c>
      <c r="M8" s="183"/>
      <c r="N8" s="185"/>
      <c r="O8" s="13">
        <f t="shared" si="0"/>
        <v>5</v>
      </c>
      <c r="P8" s="93" t="s">
        <v>94</v>
      </c>
      <c r="Q8" s="93" t="s">
        <v>94</v>
      </c>
      <c r="R8" s="93" t="s">
        <v>94</v>
      </c>
      <c r="S8" s="93" t="s">
        <v>88</v>
      </c>
      <c r="T8" s="93" t="s">
        <v>88</v>
      </c>
      <c r="U8" s="93" t="s">
        <v>88</v>
      </c>
      <c r="V8" s="93" t="s">
        <v>88</v>
      </c>
      <c r="W8" s="93" t="s">
        <v>88</v>
      </c>
      <c r="X8" s="148" t="s">
        <v>434</v>
      </c>
      <c r="Y8" s="93" t="s">
        <v>88</v>
      </c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91" t="s">
        <v>105</v>
      </c>
      <c r="AK8" s="91" t="s">
        <v>105</v>
      </c>
      <c r="AL8" s="91" t="s">
        <v>105</v>
      </c>
      <c r="AM8" s="91" t="s">
        <v>105</v>
      </c>
      <c r="AN8" s="91" t="s">
        <v>105</v>
      </c>
      <c r="AO8" s="91" t="s">
        <v>105</v>
      </c>
      <c r="AP8" s="91" t="s">
        <v>105</v>
      </c>
      <c r="AQ8" s="91" t="s">
        <v>105</v>
      </c>
      <c r="AR8" s="91" t="s">
        <v>105</v>
      </c>
      <c r="AS8" s="110"/>
      <c r="AT8" s="110"/>
      <c r="AU8" s="91" t="s">
        <v>497</v>
      </c>
      <c r="AV8" s="91" t="s">
        <v>497</v>
      </c>
      <c r="AW8" s="91" t="s">
        <v>497</v>
      </c>
      <c r="AX8" s="91" t="s">
        <v>497</v>
      </c>
      <c r="AY8" s="91" t="s">
        <v>497</v>
      </c>
      <c r="AZ8" s="91" t="s">
        <v>497</v>
      </c>
      <c r="BA8" s="91" t="s">
        <v>497</v>
      </c>
      <c r="BB8" s="91" t="s">
        <v>497</v>
      </c>
      <c r="BC8" s="91" t="s">
        <v>497</v>
      </c>
      <c r="BD8" s="91" t="s">
        <v>497</v>
      </c>
      <c r="BE8" s="92" t="s">
        <v>387</v>
      </c>
      <c r="BF8" s="95"/>
      <c r="BG8" s="95"/>
      <c r="BH8" s="96"/>
      <c r="BI8" s="92" t="s">
        <v>387</v>
      </c>
      <c r="BJ8" s="92" t="s">
        <v>387</v>
      </c>
      <c r="BK8" s="92" t="s">
        <v>410</v>
      </c>
      <c r="BL8" s="92" t="s">
        <v>410</v>
      </c>
      <c r="BM8" s="92" t="s">
        <v>410</v>
      </c>
      <c r="BN8" s="92" t="s">
        <v>410</v>
      </c>
      <c r="BO8" s="92" t="s">
        <v>410</v>
      </c>
      <c r="BP8" s="108"/>
      <c r="BQ8" s="92" t="s">
        <v>410</v>
      </c>
      <c r="BR8" s="141" t="s">
        <v>153</v>
      </c>
      <c r="BS8" s="123" t="s">
        <v>125</v>
      </c>
      <c r="BT8" s="108" t="s">
        <v>289</v>
      </c>
      <c r="BU8" s="108" t="s">
        <v>289</v>
      </c>
      <c r="BV8" s="108" t="s">
        <v>289</v>
      </c>
      <c r="BW8" s="108" t="s">
        <v>289</v>
      </c>
      <c r="BX8" s="108" t="s">
        <v>289</v>
      </c>
      <c r="BY8" s="108" t="s">
        <v>289</v>
      </c>
      <c r="BZ8" s="108" t="s">
        <v>289</v>
      </c>
      <c r="CA8" s="108" t="s">
        <v>289</v>
      </c>
      <c r="CB8" s="108" t="s">
        <v>289</v>
      </c>
      <c r="CC8" s="108" t="s">
        <v>289</v>
      </c>
      <c r="CD8" s="96"/>
      <c r="CE8" s="96"/>
      <c r="CF8" s="108" t="s">
        <v>289</v>
      </c>
      <c r="CG8" s="108" t="s">
        <v>289</v>
      </c>
      <c r="CH8" s="108" t="s">
        <v>289</v>
      </c>
      <c r="CI8" s="108" t="s">
        <v>289</v>
      </c>
      <c r="CJ8" s="108" t="s">
        <v>289</v>
      </c>
      <c r="CK8" s="108" t="s">
        <v>289</v>
      </c>
      <c r="CL8" s="108" t="s">
        <v>289</v>
      </c>
      <c r="CM8" s="108" t="s">
        <v>289</v>
      </c>
      <c r="CN8" s="108" t="s">
        <v>289</v>
      </c>
      <c r="CO8" s="108" t="s">
        <v>289</v>
      </c>
      <c r="CP8" s="140" t="s">
        <v>290</v>
      </c>
      <c r="CQ8" s="140" t="s">
        <v>290</v>
      </c>
      <c r="CR8" s="140" t="s">
        <v>290</v>
      </c>
      <c r="CS8" s="140" t="s">
        <v>290</v>
      </c>
      <c r="CT8" s="140" t="s">
        <v>290</v>
      </c>
      <c r="CU8" s="15"/>
      <c r="CV8" s="15"/>
      <c r="CW8" s="15"/>
    </row>
    <row r="9" spans="1:104" s="14" customFormat="1" ht="57.75" customHeight="1">
      <c r="A9" s="66" t="s">
        <v>6</v>
      </c>
      <c r="B9" s="67">
        <f>COUNTIF(P9:BQ9,"ch wew *")</f>
        <v>19</v>
      </c>
      <c r="C9" s="68" t="s">
        <v>385</v>
      </c>
      <c r="D9" s="68" t="s">
        <v>405</v>
      </c>
      <c r="E9" s="12">
        <f>COUNTIF(P9:BQ9,"ped *")</f>
        <v>9</v>
      </c>
      <c r="F9" s="69" t="s">
        <v>23</v>
      </c>
      <c r="G9" s="69" t="s">
        <v>24</v>
      </c>
      <c r="H9" s="70">
        <f>COUNTIF(P9:BQ9,"chir *")</f>
        <v>9</v>
      </c>
      <c r="I9" s="86" t="s">
        <v>31</v>
      </c>
      <c r="J9" s="86" t="s">
        <v>32</v>
      </c>
      <c r="K9" s="87">
        <f>COUNTIF(S9:CT9,"spec *")</f>
        <v>25</v>
      </c>
      <c r="L9" s="143">
        <f>COUNTIF(P9:CU9,"CSM *")</f>
        <v>1</v>
      </c>
      <c r="M9" s="183"/>
      <c r="N9" s="185"/>
      <c r="O9" s="13">
        <f t="shared" si="0"/>
        <v>6</v>
      </c>
      <c r="P9" s="110"/>
      <c r="Q9" s="110"/>
      <c r="R9" s="110"/>
      <c r="S9" s="110"/>
      <c r="T9" s="110"/>
      <c r="U9" s="110"/>
      <c r="V9" s="148" t="s">
        <v>434</v>
      </c>
      <c r="W9" s="110"/>
      <c r="X9" s="110"/>
      <c r="Y9" s="110"/>
      <c r="Z9" s="91" t="s">
        <v>53</v>
      </c>
      <c r="AA9" s="91" t="s">
        <v>53</v>
      </c>
      <c r="AB9" s="91" t="s">
        <v>53</v>
      </c>
      <c r="AC9" s="91" t="s">
        <v>53</v>
      </c>
      <c r="AD9" s="91" t="s">
        <v>53</v>
      </c>
      <c r="AE9" s="91" t="s">
        <v>53</v>
      </c>
      <c r="AF9" s="91" t="s">
        <v>53</v>
      </c>
      <c r="AG9" s="91" t="s">
        <v>53</v>
      </c>
      <c r="AH9" s="91" t="s">
        <v>53</v>
      </c>
      <c r="AI9" s="91" t="s">
        <v>53</v>
      </c>
      <c r="AJ9" s="93" t="s">
        <v>101</v>
      </c>
      <c r="AK9" s="93" t="s">
        <v>101</v>
      </c>
      <c r="AL9" s="93" t="s">
        <v>101</v>
      </c>
      <c r="AM9" s="93" t="s">
        <v>102</v>
      </c>
      <c r="AN9" s="93" t="s">
        <v>102</v>
      </c>
      <c r="AO9" s="93" t="s">
        <v>102</v>
      </c>
      <c r="AP9" s="93" t="s">
        <v>102</v>
      </c>
      <c r="AQ9" s="93" t="s">
        <v>102</v>
      </c>
      <c r="AR9" s="93" t="s">
        <v>102</v>
      </c>
      <c r="AS9" s="90"/>
      <c r="AT9" s="92" t="s">
        <v>388</v>
      </c>
      <c r="AU9" s="92" t="s">
        <v>388</v>
      </c>
      <c r="AV9" s="92" t="s">
        <v>388</v>
      </c>
      <c r="AW9" s="92" t="s">
        <v>411</v>
      </c>
      <c r="AX9" s="92" t="s">
        <v>411</v>
      </c>
      <c r="AY9" s="92" t="s">
        <v>411</v>
      </c>
      <c r="AZ9" s="92" t="s">
        <v>411</v>
      </c>
      <c r="BA9" s="92" t="s">
        <v>411</v>
      </c>
      <c r="BB9" s="92" t="s">
        <v>411</v>
      </c>
      <c r="BC9" s="91" t="s">
        <v>42</v>
      </c>
      <c r="BD9" s="91" t="s">
        <v>42</v>
      </c>
      <c r="BE9" s="91" t="s">
        <v>42</v>
      </c>
      <c r="BF9" s="95"/>
      <c r="BG9" s="95"/>
      <c r="BH9" s="96"/>
      <c r="BI9" s="91" t="s">
        <v>42</v>
      </c>
      <c r="BJ9" s="91" t="s">
        <v>42</v>
      </c>
      <c r="BK9" s="110"/>
      <c r="BL9" s="91" t="s">
        <v>42</v>
      </c>
      <c r="BM9" s="91" t="s">
        <v>42</v>
      </c>
      <c r="BN9" s="91" t="s">
        <v>42</v>
      </c>
      <c r="BO9" s="91" t="s">
        <v>42</v>
      </c>
      <c r="BP9" s="108"/>
      <c r="BQ9" s="108"/>
      <c r="BR9" s="141" t="s">
        <v>154</v>
      </c>
      <c r="BS9" s="117" t="s">
        <v>126</v>
      </c>
      <c r="BT9" s="108" t="s">
        <v>296</v>
      </c>
      <c r="BU9" s="108" t="s">
        <v>296</v>
      </c>
      <c r="BV9" s="108" t="s">
        <v>296</v>
      </c>
      <c r="BW9" s="108" t="s">
        <v>296</v>
      </c>
      <c r="BX9" s="108" t="s">
        <v>296</v>
      </c>
      <c r="BY9" s="108" t="s">
        <v>296</v>
      </c>
      <c r="BZ9" s="108" t="s">
        <v>296</v>
      </c>
      <c r="CA9" s="108" t="s">
        <v>296</v>
      </c>
      <c r="CB9" s="108" t="s">
        <v>296</v>
      </c>
      <c r="CC9" s="108" t="s">
        <v>296</v>
      </c>
      <c r="CD9" s="96"/>
      <c r="CE9" s="96"/>
      <c r="CF9" s="108" t="s">
        <v>296</v>
      </c>
      <c r="CG9" s="108" t="s">
        <v>296</v>
      </c>
      <c r="CH9" s="108" t="s">
        <v>296</v>
      </c>
      <c r="CI9" s="108" t="s">
        <v>296</v>
      </c>
      <c r="CJ9" s="108" t="s">
        <v>296</v>
      </c>
      <c r="CK9" s="108" t="s">
        <v>296</v>
      </c>
      <c r="CL9" s="108" t="s">
        <v>296</v>
      </c>
      <c r="CM9" s="108" t="s">
        <v>296</v>
      </c>
      <c r="CN9" s="108" t="s">
        <v>296</v>
      </c>
      <c r="CO9" s="108" t="s">
        <v>296</v>
      </c>
      <c r="CP9" s="140" t="s">
        <v>297</v>
      </c>
      <c r="CQ9" s="140" t="s">
        <v>297</v>
      </c>
      <c r="CR9" s="140" t="s">
        <v>297</v>
      </c>
      <c r="CS9" s="140" t="s">
        <v>297</v>
      </c>
      <c r="CT9" s="140" t="s">
        <v>297</v>
      </c>
      <c r="CU9" s="15"/>
      <c r="CV9" s="15"/>
      <c r="CW9" s="15"/>
    </row>
    <row r="10" spans="1:104" s="14" customFormat="1" ht="57.75" customHeight="1">
      <c r="A10" s="66" t="s">
        <v>6</v>
      </c>
      <c r="B10" s="67">
        <f>COUNTIF(P10:BQ10,"ch wew *")</f>
        <v>19</v>
      </c>
      <c r="C10" s="68" t="s">
        <v>385</v>
      </c>
      <c r="D10" s="68" t="s">
        <v>405</v>
      </c>
      <c r="E10" s="12">
        <f>COUNTIF(P10:BQ10,"ped *")</f>
        <v>9</v>
      </c>
      <c r="F10" s="69" t="s">
        <v>23</v>
      </c>
      <c r="G10" s="69" t="s">
        <v>24</v>
      </c>
      <c r="H10" s="70">
        <f>COUNTIF(P10:BQ10,"chir *")</f>
        <v>9</v>
      </c>
      <c r="I10" s="86" t="s">
        <v>31</v>
      </c>
      <c r="J10" s="86" t="s">
        <v>32</v>
      </c>
      <c r="K10" s="87">
        <f>COUNTIF(S10:CT10,"spec *")</f>
        <v>25</v>
      </c>
      <c r="L10" s="143">
        <f>COUNTIF(P10:CU10,"CSM *")</f>
        <v>1</v>
      </c>
      <c r="M10" s="183"/>
      <c r="N10" s="185"/>
      <c r="O10" s="13">
        <f t="shared" si="0"/>
        <v>7</v>
      </c>
      <c r="P10" s="91" t="s">
        <v>46</v>
      </c>
      <c r="Q10" s="91" t="s">
        <v>46</v>
      </c>
      <c r="R10" s="91" t="s">
        <v>46</v>
      </c>
      <c r="S10" s="91" t="s">
        <v>46</v>
      </c>
      <c r="T10" s="91" t="s">
        <v>46</v>
      </c>
      <c r="U10" s="91" t="s">
        <v>46</v>
      </c>
      <c r="V10" s="91" t="s">
        <v>46</v>
      </c>
      <c r="W10" s="91" t="s">
        <v>46</v>
      </c>
      <c r="X10" s="91" t="s">
        <v>46</v>
      </c>
      <c r="Y10" s="91" t="s">
        <v>46</v>
      </c>
      <c r="Z10" s="93" t="s">
        <v>93</v>
      </c>
      <c r="AA10" s="93" t="s">
        <v>93</v>
      </c>
      <c r="AB10" s="93" t="s">
        <v>93</v>
      </c>
      <c r="AC10" s="93" t="s">
        <v>87</v>
      </c>
      <c r="AD10" s="93" t="s">
        <v>87</v>
      </c>
      <c r="AE10" s="93" t="s">
        <v>87</v>
      </c>
      <c r="AF10" s="93" t="s">
        <v>87</v>
      </c>
      <c r="AG10" s="93" t="s">
        <v>87</v>
      </c>
      <c r="AH10" s="93" t="s">
        <v>87</v>
      </c>
      <c r="AI10" s="110"/>
      <c r="AJ10" s="110"/>
      <c r="AK10" s="110"/>
      <c r="AL10" s="110"/>
      <c r="AM10" s="148" t="s">
        <v>436</v>
      </c>
      <c r="AN10" s="110"/>
      <c r="AO10" s="110"/>
      <c r="AP10" s="110"/>
      <c r="AQ10" s="110"/>
      <c r="AR10" s="110"/>
      <c r="AS10" s="90"/>
      <c r="AT10" s="91" t="s">
        <v>40</v>
      </c>
      <c r="AU10" s="91" t="s">
        <v>40</v>
      </c>
      <c r="AV10" s="91" t="s">
        <v>40</v>
      </c>
      <c r="AW10" s="91" t="s">
        <v>40</v>
      </c>
      <c r="AX10" s="91" t="s">
        <v>40</v>
      </c>
      <c r="AY10" s="91" t="s">
        <v>40</v>
      </c>
      <c r="AZ10" s="91" t="s">
        <v>40</v>
      </c>
      <c r="BA10" s="91" t="s">
        <v>40</v>
      </c>
      <c r="BB10" s="91" t="s">
        <v>40</v>
      </c>
      <c r="BC10" s="90"/>
      <c r="BD10" s="90"/>
      <c r="BE10" s="92" t="s">
        <v>389</v>
      </c>
      <c r="BF10" s="95"/>
      <c r="BG10" s="95"/>
      <c r="BH10" s="96"/>
      <c r="BI10" s="92" t="s">
        <v>389</v>
      </c>
      <c r="BJ10" s="92" t="s">
        <v>390</v>
      </c>
      <c r="BK10" s="92" t="s">
        <v>412</v>
      </c>
      <c r="BL10" s="92" t="s">
        <v>412</v>
      </c>
      <c r="BM10" s="92" t="s">
        <v>412</v>
      </c>
      <c r="BN10" s="92" t="s">
        <v>412</v>
      </c>
      <c r="BO10" s="92" t="s">
        <v>412</v>
      </c>
      <c r="BP10" s="108"/>
      <c r="BQ10" s="92" t="s">
        <v>412</v>
      </c>
      <c r="BR10" s="141" t="s">
        <v>154</v>
      </c>
      <c r="BS10" s="141" t="s">
        <v>519</v>
      </c>
      <c r="BT10" s="108" t="s">
        <v>339</v>
      </c>
      <c r="BU10" s="108" t="s">
        <v>339</v>
      </c>
      <c r="BV10" s="108" t="s">
        <v>339</v>
      </c>
      <c r="BW10" s="108" t="s">
        <v>339</v>
      </c>
      <c r="BX10" s="108" t="s">
        <v>339</v>
      </c>
      <c r="BY10" s="108" t="s">
        <v>339</v>
      </c>
      <c r="BZ10" s="108" t="s">
        <v>339</v>
      </c>
      <c r="CA10" s="108" t="s">
        <v>339</v>
      </c>
      <c r="CB10" s="108" t="s">
        <v>339</v>
      </c>
      <c r="CC10" s="108" t="s">
        <v>339</v>
      </c>
      <c r="CD10" s="96"/>
      <c r="CE10" s="96"/>
      <c r="CF10" s="108" t="s">
        <v>339</v>
      </c>
      <c r="CG10" s="108" t="s">
        <v>339</v>
      </c>
      <c r="CH10" s="140" t="s">
        <v>538</v>
      </c>
      <c r="CI10" s="108" t="s">
        <v>520</v>
      </c>
      <c r="CJ10" s="108" t="s">
        <v>520</v>
      </c>
      <c r="CK10" s="108" t="s">
        <v>520</v>
      </c>
      <c r="CL10" s="108" t="s">
        <v>520</v>
      </c>
      <c r="CM10" s="108" t="s">
        <v>520</v>
      </c>
      <c r="CN10" s="108" t="s">
        <v>520</v>
      </c>
      <c r="CO10" s="140" t="s">
        <v>521</v>
      </c>
      <c r="CP10" s="140" t="s">
        <v>521</v>
      </c>
      <c r="CQ10" s="140" t="s">
        <v>521</v>
      </c>
      <c r="CR10" s="140" t="s">
        <v>521</v>
      </c>
      <c r="CS10" s="140" t="s">
        <v>521</v>
      </c>
      <c r="CT10" s="140" t="s">
        <v>521</v>
      </c>
      <c r="CU10" s="15"/>
      <c r="CV10" s="15"/>
      <c r="CW10" s="15"/>
    </row>
    <row r="11" spans="1:104" s="14" customFormat="1" ht="57.75" customHeight="1">
      <c r="A11" s="66" t="s">
        <v>6</v>
      </c>
      <c r="B11" s="67">
        <f>COUNTIF(P11:BQ11,"ch wew *")</f>
        <v>19</v>
      </c>
      <c r="C11" s="68" t="s">
        <v>385</v>
      </c>
      <c r="D11" s="68" t="s">
        <v>405</v>
      </c>
      <c r="E11" s="12">
        <f>COUNTIF(P11:BQ11,"ped *")</f>
        <v>9</v>
      </c>
      <c r="F11" s="69" t="s">
        <v>23</v>
      </c>
      <c r="G11" s="69" t="s">
        <v>24</v>
      </c>
      <c r="H11" s="70">
        <f>COUNTIF(P11:BQ11,"chir *")</f>
        <v>9</v>
      </c>
      <c r="I11" s="86" t="s">
        <v>31</v>
      </c>
      <c r="J11" s="86" t="s">
        <v>32</v>
      </c>
      <c r="K11" s="87">
        <f>COUNTIF(S11:CT11,"spec *")</f>
        <v>25</v>
      </c>
      <c r="L11" s="143">
        <f>COUNTIF(P11:CU11,"CSM *")</f>
        <v>1</v>
      </c>
      <c r="M11" s="183"/>
      <c r="N11" s="185"/>
      <c r="O11" s="13">
        <f t="shared" si="0"/>
        <v>8</v>
      </c>
      <c r="P11" s="91" t="s">
        <v>47</v>
      </c>
      <c r="Q11" s="91" t="s">
        <v>47</v>
      </c>
      <c r="R11" s="91" t="s">
        <v>47</v>
      </c>
      <c r="S11" s="91" t="s">
        <v>47</v>
      </c>
      <c r="T11" s="91" t="s">
        <v>47</v>
      </c>
      <c r="U11" s="91" t="s">
        <v>47</v>
      </c>
      <c r="V11" s="91" t="s">
        <v>47</v>
      </c>
      <c r="W11" s="91" t="s">
        <v>47</v>
      </c>
      <c r="X11" s="91" t="s">
        <v>47</v>
      </c>
      <c r="Y11" s="91" t="s">
        <v>47</v>
      </c>
      <c r="Z11" s="91" t="s">
        <v>41</v>
      </c>
      <c r="AA11" s="91" t="s">
        <v>41</v>
      </c>
      <c r="AB11" s="91" t="s">
        <v>41</v>
      </c>
      <c r="AC11" s="148" t="s">
        <v>434</v>
      </c>
      <c r="AD11" s="91" t="s">
        <v>41</v>
      </c>
      <c r="AE11" s="91" t="s">
        <v>41</v>
      </c>
      <c r="AF11" s="91" t="s">
        <v>41</v>
      </c>
      <c r="AG11" s="91" t="s">
        <v>41</v>
      </c>
      <c r="AH11" s="91" t="s">
        <v>41</v>
      </c>
      <c r="AI11" s="91" t="s">
        <v>41</v>
      </c>
      <c r="AJ11" s="110"/>
      <c r="AK11" s="93" t="s">
        <v>95</v>
      </c>
      <c r="AL11" s="93" t="s">
        <v>95</v>
      </c>
      <c r="AM11" s="93" t="s">
        <v>95</v>
      </c>
      <c r="AN11" s="93" t="s">
        <v>89</v>
      </c>
      <c r="AO11" s="93" t="s">
        <v>89</v>
      </c>
      <c r="AP11" s="93" t="s">
        <v>87</v>
      </c>
      <c r="AQ11" s="93" t="s">
        <v>87</v>
      </c>
      <c r="AR11" s="93" t="s">
        <v>87</v>
      </c>
      <c r="AS11" s="93" t="s">
        <v>87</v>
      </c>
      <c r="AT11" s="110"/>
      <c r="AU11" s="110"/>
      <c r="AV11" s="110"/>
      <c r="AW11" s="110"/>
      <c r="AX11" s="110"/>
      <c r="AY11" s="92" t="s">
        <v>409</v>
      </c>
      <c r="AZ11" s="92" t="s">
        <v>409</v>
      </c>
      <c r="BA11" s="92" t="s">
        <v>409</v>
      </c>
      <c r="BB11" s="92" t="s">
        <v>409</v>
      </c>
      <c r="BC11" s="92" t="s">
        <v>383</v>
      </c>
      <c r="BD11" s="92" t="s">
        <v>383</v>
      </c>
      <c r="BE11" s="92" t="s">
        <v>383</v>
      </c>
      <c r="BF11" s="95"/>
      <c r="BG11" s="95"/>
      <c r="BH11" s="96"/>
      <c r="BI11" s="92" t="s">
        <v>409</v>
      </c>
      <c r="BJ11" s="92" t="s">
        <v>409</v>
      </c>
      <c r="BK11" s="86"/>
      <c r="BL11" s="86"/>
      <c r="BM11" s="86"/>
      <c r="BN11" s="108"/>
      <c r="BO11" s="108"/>
      <c r="BP11" s="108"/>
      <c r="BQ11" s="108"/>
      <c r="BR11" s="141" t="s">
        <v>155</v>
      </c>
      <c r="BS11" s="117" t="s">
        <v>127</v>
      </c>
      <c r="BT11" s="108" t="s">
        <v>298</v>
      </c>
      <c r="BU11" s="108" t="s">
        <v>298</v>
      </c>
      <c r="BV11" s="108" t="s">
        <v>298</v>
      </c>
      <c r="BW11" s="108" t="s">
        <v>298</v>
      </c>
      <c r="BX11" s="108" t="s">
        <v>298</v>
      </c>
      <c r="BY11" s="108" t="s">
        <v>298</v>
      </c>
      <c r="BZ11" s="108" t="s">
        <v>298</v>
      </c>
      <c r="CA11" s="108" t="s">
        <v>298</v>
      </c>
      <c r="CB11" s="108" t="s">
        <v>298</v>
      </c>
      <c r="CC11" s="108" t="s">
        <v>298</v>
      </c>
      <c r="CD11" s="96"/>
      <c r="CE11" s="96"/>
      <c r="CF11" s="108" t="s">
        <v>298</v>
      </c>
      <c r="CG11" s="108" t="s">
        <v>298</v>
      </c>
      <c r="CH11" s="108" t="s">
        <v>298</v>
      </c>
      <c r="CI11" s="108" t="s">
        <v>298</v>
      </c>
      <c r="CJ11" s="108" t="s">
        <v>298</v>
      </c>
      <c r="CK11" s="108" t="s">
        <v>298</v>
      </c>
      <c r="CL11" s="108" t="s">
        <v>298</v>
      </c>
      <c r="CM11" s="108" t="s">
        <v>298</v>
      </c>
      <c r="CN11" s="108" t="s">
        <v>298</v>
      </c>
      <c r="CO11" s="108" t="s">
        <v>298</v>
      </c>
      <c r="CP11" s="140" t="s">
        <v>299</v>
      </c>
      <c r="CQ11" s="140" t="s">
        <v>299</v>
      </c>
      <c r="CR11" s="140" t="s">
        <v>299</v>
      </c>
      <c r="CS11" s="140" t="s">
        <v>299</v>
      </c>
      <c r="CT11" s="140" t="s">
        <v>299</v>
      </c>
      <c r="CU11" s="15"/>
      <c r="CV11" s="15"/>
      <c r="CW11" s="15"/>
    </row>
    <row r="12" spans="1:104" s="14" customFormat="1" ht="57.75" customHeight="1">
      <c r="A12" s="66" t="s">
        <v>6</v>
      </c>
      <c r="B12" s="67">
        <f>COUNTIF(U12:BQ12,"ch wew *")</f>
        <v>19</v>
      </c>
      <c r="C12" s="68" t="s">
        <v>385</v>
      </c>
      <c r="D12" s="68" t="s">
        <v>405</v>
      </c>
      <c r="E12" s="12">
        <f>COUNTIF(U12:BQ12,"ped *")</f>
        <v>9</v>
      </c>
      <c r="F12" s="69" t="s">
        <v>23</v>
      </c>
      <c r="G12" s="69" t="s">
        <v>24</v>
      </c>
      <c r="H12" s="70">
        <f>COUNTIF(U12:BQ12,"chir *")</f>
        <v>9</v>
      </c>
      <c r="I12" s="86" t="s">
        <v>31</v>
      </c>
      <c r="J12" s="86" t="s">
        <v>32</v>
      </c>
      <c r="K12" s="87">
        <f>COUNTIF(AW12:CT12,"spec *")</f>
        <v>25</v>
      </c>
      <c r="L12" s="143">
        <f>COUNTIF(U12:CU12,"CSM *")</f>
        <v>1</v>
      </c>
      <c r="M12" s="183"/>
      <c r="N12" s="186"/>
      <c r="O12" s="13">
        <f t="shared" si="0"/>
        <v>9</v>
      </c>
      <c r="P12" s="110"/>
      <c r="Q12" s="110"/>
      <c r="R12" s="110"/>
      <c r="S12" s="110"/>
      <c r="T12" s="110"/>
      <c r="U12" s="68" t="s">
        <v>413</v>
      </c>
      <c r="V12" s="68" t="s">
        <v>413</v>
      </c>
      <c r="W12" s="68" t="s">
        <v>413</v>
      </c>
      <c r="X12" s="68" t="s">
        <v>413</v>
      </c>
      <c r="Y12" s="90"/>
      <c r="Z12" s="93" t="s">
        <v>94</v>
      </c>
      <c r="AA12" s="93" t="s">
        <v>94</v>
      </c>
      <c r="AB12" s="93" t="s">
        <v>94</v>
      </c>
      <c r="AC12" s="148" t="s">
        <v>434</v>
      </c>
      <c r="AD12" s="93" t="s">
        <v>88</v>
      </c>
      <c r="AE12" s="93" t="s">
        <v>88</v>
      </c>
      <c r="AF12" s="93" t="s">
        <v>88</v>
      </c>
      <c r="AG12" s="93" t="s">
        <v>88</v>
      </c>
      <c r="AH12" s="93" t="s">
        <v>88</v>
      </c>
      <c r="AI12" s="93" t="s">
        <v>88</v>
      </c>
      <c r="AJ12" s="91" t="s">
        <v>50</v>
      </c>
      <c r="AK12" s="91" t="s">
        <v>50</v>
      </c>
      <c r="AL12" s="91" t="s">
        <v>50</v>
      </c>
      <c r="AM12" s="91" t="s">
        <v>50</v>
      </c>
      <c r="AN12" s="91" t="s">
        <v>50</v>
      </c>
      <c r="AO12" s="91" t="s">
        <v>50</v>
      </c>
      <c r="AP12" s="91" t="s">
        <v>50</v>
      </c>
      <c r="AQ12" s="91" t="s">
        <v>50</v>
      </c>
      <c r="AR12" s="91" t="s">
        <v>50</v>
      </c>
      <c r="AS12" s="92" t="s">
        <v>391</v>
      </c>
      <c r="AT12" s="92" t="s">
        <v>391</v>
      </c>
      <c r="AU12" s="92" t="s">
        <v>391</v>
      </c>
      <c r="AV12" s="68" t="s">
        <v>413</v>
      </c>
      <c r="AW12" s="68" t="s">
        <v>413</v>
      </c>
      <c r="AY12" s="110"/>
      <c r="AZ12" s="110"/>
      <c r="BA12" s="110"/>
      <c r="BB12" s="110"/>
      <c r="BC12" s="110"/>
      <c r="BD12" s="91" t="s">
        <v>114</v>
      </c>
      <c r="BE12" s="91" t="s">
        <v>114</v>
      </c>
      <c r="BF12" s="95"/>
      <c r="BG12" s="95"/>
      <c r="BH12" s="96"/>
      <c r="BI12" s="91" t="s">
        <v>114</v>
      </c>
      <c r="BJ12" s="91" t="s">
        <v>114</v>
      </c>
      <c r="BK12" s="91" t="s">
        <v>114</v>
      </c>
      <c r="BL12" s="91" t="s">
        <v>114</v>
      </c>
      <c r="BM12" s="91" t="s">
        <v>114</v>
      </c>
      <c r="BN12" s="91" t="s">
        <v>114</v>
      </c>
      <c r="BO12" s="91" t="s">
        <v>114</v>
      </c>
      <c r="BP12" s="108"/>
      <c r="BQ12" s="91" t="s">
        <v>114</v>
      </c>
      <c r="BR12" s="141" t="s">
        <v>156</v>
      </c>
      <c r="BS12" s="141" t="s">
        <v>371</v>
      </c>
      <c r="BT12" s="108" t="s">
        <v>431</v>
      </c>
      <c r="BU12" s="108" t="s">
        <v>431</v>
      </c>
      <c r="BV12" s="108" t="s">
        <v>431</v>
      </c>
      <c r="BW12" s="108" t="s">
        <v>431</v>
      </c>
      <c r="BX12" s="108" t="s">
        <v>431</v>
      </c>
      <c r="BY12" s="108" t="s">
        <v>431</v>
      </c>
      <c r="BZ12" s="108" t="s">
        <v>431</v>
      </c>
      <c r="CA12" s="108" t="s">
        <v>431</v>
      </c>
      <c r="CB12" s="108" t="s">
        <v>431</v>
      </c>
      <c r="CC12" s="108" t="s">
        <v>431</v>
      </c>
      <c r="CD12" s="96"/>
      <c r="CE12" s="96"/>
      <c r="CF12" s="108" t="s">
        <v>431</v>
      </c>
      <c r="CG12" s="108" t="s">
        <v>431</v>
      </c>
      <c r="CH12" s="108" t="s">
        <v>431</v>
      </c>
      <c r="CI12" s="108" t="s">
        <v>431</v>
      </c>
      <c r="CJ12" s="108" t="s">
        <v>431</v>
      </c>
      <c r="CK12" s="108" t="s">
        <v>431</v>
      </c>
      <c r="CL12" s="108" t="s">
        <v>431</v>
      </c>
      <c r="CM12" s="108" t="s">
        <v>431</v>
      </c>
      <c r="CN12" s="108" t="s">
        <v>431</v>
      </c>
      <c r="CO12" s="108" t="s">
        <v>431</v>
      </c>
      <c r="CP12" s="140" t="s">
        <v>522</v>
      </c>
      <c r="CQ12" s="140" t="s">
        <v>522</v>
      </c>
      <c r="CR12" s="140" t="s">
        <v>522</v>
      </c>
      <c r="CS12" s="140" t="s">
        <v>522</v>
      </c>
      <c r="CT12" s="140" t="s">
        <v>522</v>
      </c>
      <c r="CU12" s="15"/>
      <c r="CV12" s="15"/>
      <c r="CW12" s="15"/>
    </row>
    <row r="13" spans="1:104" s="14" customFormat="1" ht="57.75" customHeight="1">
      <c r="A13" s="66" t="s">
        <v>6</v>
      </c>
      <c r="B13" s="67">
        <f>COUNTIF(P13:BQ13,"ch wew *")</f>
        <v>19</v>
      </c>
      <c r="C13" s="68" t="s">
        <v>385</v>
      </c>
      <c r="D13" s="68" t="s">
        <v>405</v>
      </c>
      <c r="E13" s="12">
        <f>COUNTIF(P13:BQ13,"ped *")</f>
        <v>9</v>
      </c>
      <c r="F13" s="69" t="s">
        <v>23</v>
      </c>
      <c r="G13" s="69" t="s">
        <v>24</v>
      </c>
      <c r="H13" s="70">
        <f>COUNTIF(P13:BQ13,"chir *")</f>
        <v>9</v>
      </c>
      <c r="I13" s="86" t="s">
        <v>31</v>
      </c>
      <c r="J13" s="86" t="s">
        <v>32</v>
      </c>
      <c r="K13" s="87">
        <f>COUNTIF(U13:CT13,"spec *")</f>
        <v>25</v>
      </c>
      <c r="L13" s="143">
        <f>COUNTIF(P13:CU13,"CSM *")</f>
        <v>1</v>
      </c>
      <c r="M13" s="183"/>
      <c r="N13" s="184">
        <v>2</v>
      </c>
      <c r="O13" s="13">
        <f t="shared" si="0"/>
        <v>10</v>
      </c>
      <c r="P13" s="109"/>
      <c r="Q13" s="110"/>
      <c r="R13" s="110"/>
      <c r="S13" s="110"/>
      <c r="T13" s="110"/>
      <c r="U13" s="92" t="s">
        <v>388</v>
      </c>
      <c r="V13" s="92" t="s">
        <v>411</v>
      </c>
      <c r="W13" s="92" t="s">
        <v>411</v>
      </c>
      <c r="X13" s="92" t="s">
        <v>411</v>
      </c>
      <c r="Y13" s="92" t="s">
        <v>411</v>
      </c>
      <c r="Z13" s="92" t="s">
        <v>411</v>
      </c>
      <c r="AA13" s="92" t="s">
        <v>411</v>
      </c>
      <c r="AB13" s="92" t="s">
        <v>388</v>
      </c>
      <c r="AC13" s="92" t="s">
        <v>388</v>
      </c>
      <c r="AD13" s="110"/>
      <c r="AE13" s="110"/>
      <c r="AF13" s="148" t="s">
        <v>435</v>
      </c>
      <c r="AG13" s="110"/>
      <c r="AH13" s="110"/>
      <c r="AI13" s="110"/>
      <c r="AJ13" s="110"/>
      <c r="AK13" s="91" t="s">
        <v>41</v>
      </c>
      <c r="AL13" s="91" t="s">
        <v>41</v>
      </c>
      <c r="AM13" s="91" t="s">
        <v>41</v>
      </c>
      <c r="AN13" s="91" t="s">
        <v>41</v>
      </c>
      <c r="AO13" s="91" t="s">
        <v>41</v>
      </c>
      <c r="AP13" s="91" t="s">
        <v>41</v>
      </c>
      <c r="AQ13" s="91" t="s">
        <v>41</v>
      </c>
      <c r="AR13" s="91" t="s">
        <v>41</v>
      </c>
      <c r="AS13" s="91" t="s">
        <v>41</v>
      </c>
      <c r="AT13" s="91" t="s">
        <v>54</v>
      </c>
      <c r="AU13" s="91" t="s">
        <v>54</v>
      </c>
      <c r="AV13" s="91" t="s">
        <v>54</v>
      </c>
      <c r="AW13" s="91" t="s">
        <v>54</v>
      </c>
      <c r="AX13" s="110"/>
      <c r="AY13" s="91" t="s">
        <v>53</v>
      </c>
      <c r="AZ13" s="91" t="s">
        <v>53</v>
      </c>
      <c r="BA13" s="91" t="s">
        <v>53</v>
      </c>
      <c r="BB13" s="91" t="s">
        <v>53</v>
      </c>
      <c r="BC13" s="91" t="s">
        <v>53</v>
      </c>
      <c r="BD13" s="91" t="s">
        <v>54</v>
      </c>
      <c r="BE13" s="93" t="s">
        <v>101</v>
      </c>
      <c r="BF13" s="95"/>
      <c r="BG13" s="95"/>
      <c r="BH13" s="96"/>
      <c r="BI13" s="93" t="s">
        <v>101</v>
      </c>
      <c r="BJ13" s="93" t="s">
        <v>101</v>
      </c>
      <c r="BK13" s="93" t="s">
        <v>102</v>
      </c>
      <c r="BL13" s="93" t="s">
        <v>102</v>
      </c>
      <c r="BM13" s="93" t="s">
        <v>102</v>
      </c>
      <c r="BN13" s="93" t="s">
        <v>102</v>
      </c>
      <c r="BO13" s="93" t="s">
        <v>102</v>
      </c>
      <c r="BP13" s="108"/>
      <c r="BQ13" s="93" t="s">
        <v>102</v>
      </c>
      <c r="BR13" s="141" t="s">
        <v>157</v>
      </c>
      <c r="BS13" s="117" t="s">
        <v>128</v>
      </c>
      <c r="BT13" s="108" t="s">
        <v>300</v>
      </c>
      <c r="BU13" s="108" t="s">
        <v>300</v>
      </c>
      <c r="BV13" s="108" t="s">
        <v>300</v>
      </c>
      <c r="BW13" s="108" t="s">
        <v>300</v>
      </c>
      <c r="BX13" s="108" t="s">
        <v>300</v>
      </c>
      <c r="BY13" s="108" t="s">
        <v>300</v>
      </c>
      <c r="BZ13" s="108" t="s">
        <v>300</v>
      </c>
      <c r="CA13" s="108" t="s">
        <v>300</v>
      </c>
      <c r="CB13" s="108" t="s">
        <v>300</v>
      </c>
      <c r="CC13" s="108" t="s">
        <v>300</v>
      </c>
      <c r="CD13" s="96"/>
      <c r="CE13" s="96"/>
      <c r="CF13" s="108" t="s">
        <v>300</v>
      </c>
      <c r="CG13" s="108" t="s">
        <v>300</v>
      </c>
      <c r="CH13" s="108" t="s">
        <v>300</v>
      </c>
      <c r="CI13" s="108" t="s">
        <v>300</v>
      </c>
      <c r="CJ13" s="108" t="s">
        <v>300</v>
      </c>
      <c r="CK13" s="108" t="s">
        <v>300</v>
      </c>
      <c r="CL13" s="108" t="s">
        <v>300</v>
      </c>
      <c r="CM13" s="108" t="s">
        <v>300</v>
      </c>
      <c r="CN13" s="108" t="s">
        <v>300</v>
      </c>
      <c r="CO13" s="108" t="s">
        <v>300</v>
      </c>
      <c r="CP13" s="140" t="s">
        <v>301</v>
      </c>
      <c r="CQ13" s="140" t="s">
        <v>301</v>
      </c>
      <c r="CR13" s="140" t="s">
        <v>301</v>
      </c>
      <c r="CS13" s="140" t="s">
        <v>301</v>
      </c>
      <c r="CT13" s="140" t="s">
        <v>301</v>
      </c>
      <c r="CU13" s="15"/>
      <c r="CV13" s="15"/>
      <c r="CW13" s="15"/>
    </row>
    <row r="14" spans="1:104" s="14" customFormat="1" ht="57.75" customHeight="1">
      <c r="A14" s="66" t="s">
        <v>6</v>
      </c>
      <c r="B14" s="67">
        <f>COUNTIF(V14:BQ14,"ch wew *")</f>
        <v>19</v>
      </c>
      <c r="C14" s="68" t="s">
        <v>385</v>
      </c>
      <c r="D14" s="68" t="s">
        <v>405</v>
      </c>
      <c r="E14" s="12">
        <f>COUNTIF(V14:BQ14,"ped *")</f>
        <v>9</v>
      </c>
      <c r="F14" s="69" t="s">
        <v>23</v>
      </c>
      <c r="G14" s="69" t="s">
        <v>24</v>
      </c>
      <c r="H14" s="70">
        <f>COUNTIF(V14:BQ14,"chir *")</f>
        <v>9</v>
      </c>
      <c r="I14" s="86" t="s">
        <v>31</v>
      </c>
      <c r="J14" s="86" t="s">
        <v>32</v>
      </c>
      <c r="K14" s="87">
        <f>COUNTIF(V14:CT14,"spec *")</f>
        <v>25</v>
      </c>
      <c r="L14" s="143">
        <f>COUNTIF(V14:CU14,"CSM *")</f>
        <v>1</v>
      </c>
      <c r="M14" s="183"/>
      <c r="N14" s="185"/>
      <c r="O14" s="13">
        <f t="shared" si="0"/>
        <v>11</v>
      </c>
      <c r="P14" s="110"/>
      <c r="Q14" s="110"/>
      <c r="R14" s="110"/>
      <c r="S14" s="110"/>
      <c r="T14" s="110"/>
      <c r="U14" s="110"/>
      <c r="V14" s="148" t="s">
        <v>434</v>
      </c>
      <c r="W14" s="93" t="s">
        <v>102</v>
      </c>
      <c r="X14" s="93" t="s">
        <v>102</v>
      </c>
      <c r="Y14" s="93" t="s">
        <v>102</v>
      </c>
      <c r="Z14" s="93" t="s">
        <v>101</v>
      </c>
      <c r="AA14" s="93" t="s">
        <v>101</v>
      </c>
      <c r="AB14" s="93" t="s">
        <v>101</v>
      </c>
      <c r="AC14" s="93" t="s">
        <v>102</v>
      </c>
      <c r="AD14" s="93" t="s">
        <v>102</v>
      </c>
      <c r="AE14" s="93" t="s">
        <v>102</v>
      </c>
      <c r="AF14" s="110"/>
      <c r="AG14" s="110"/>
      <c r="AH14" s="110"/>
      <c r="AI14" s="90"/>
      <c r="AJ14" s="91" t="s">
        <v>40</v>
      </c>
      <c r="AK14" s="91" t="s">
        <v>40</v>
      </c>
      <c r="AL14" s="91" t="s">
        <v>40</v>
      </c>
      <c r="AM14" s="91" t="s">
        <v>40</v>
      </c>
      <c r="AN14" s="91" t="s">
        <v>40</v>
      </c>
      <c r="AO14" s="91" t="s">
        <v>40</v>
      </c>
      <c r="AP14" s="91" t="s">
        <v>40</v>
      </c>
      <c r="AQ14" s="91" t="s">
        <v>40</v>
      </c>
      <c r="AR14" s="91" t="s">
        <v>40</v>
      </c>
      <c r="AS14" s="91" t="s">
        <v>40</v>
      </c>
      <c r="AT14" s="92" t="s">
        <v>389</v>
      </c>
      <c r="AU14" s="92" t="s">
        <v>389</v>
      </c>
      <c r="AV14" s="92" t="s">
        <v>389</v>
      </c>
      <c r="AW14" s="68" t="s">
        <v>414</v>
      </c>
      <c r="AX14" s="68" t="s">
        <v>414</v>
      </c>
      <c r="AY14" s="68" t="s">
        <v>414</v>
      </c>
      <c r="AZ14" s="68" t="s">
        <v>414</v>
      </c>
      <c r="BA14" s="68" t="s">
        <v>414</v>
      </c>
      <c r="BB14" s="68" t="s">
        <v>414</v>
      </c>
      <c r="BC14" s="110"/>
      <c r="BD14" s="90"/>
      <c r="BE14" s="91" t="s">
        <v>58</v>
      </c>
      <c r="BF14" s="95"/>
      <c r="BG14" s="95"/>
      <c r="BH14" s="96"/>
      <c r="BI14" s="91" t="s">
        <v>58</v>
      </c>
      <c r="BJ14" s="91" t="s">
        <v>58</v>
      </c>
      <c r="BK14" s="91" t="s">
        <v>58</v>
      </c>
      <c r="BL14" s="91" t="s">
        <v>58</v>
      </c>
      <c r="BM14" s="91" t="s">
        <v>58</v>
      </c>
      <c r="BN14" s="91" t="s">
        <v>58</v>
      </c>
      <c r="BO14" s="91" t="s">
        <v>58</v>
      </c>
      <c r="BP14" s="108"/>
      <c r="BQ14" s="91" t="s">
        <v>58</v>
      </c>
      <c r="BR14" s="141" t="s">
        <v>157</v>
      </c>
      <c r="BS14" s="141" t="s">
        <v>129</v>
      </c>
      <c r="BT14" s="140" t="s">
        <v>370</v>
      </c>
      <c r="BU14" s="140" t="s">
        <v>370</v>
      </c>
      <c r="BV14" s="140" t="s">
        <v>370</v>
      </c>
      <c r="BW14" s="140" t="s">
        <v>370</v>
      </c>
      <c r="BX14" s="140" t="s">
        <v>370</v>
      </c>
      <c r="BY14" s="140" t="s">
        <v>370</v>
      </c>
      <c r="BZ14" s="140" t="s">
        <v>370</v>
      </c>
      <c r="CA14" s="140" t="s">
        <v>370</v>
      </c>
      <c r="CB14" s="140" t="s">
        <v>370</v>
      </c>
      <c r="CC14" s="140" t="s">
        <v>370</v>
      </c>
      <c r="CD14" s="96"/>
      <c r="CE14" s="96"/>
      <c r="CF14" s="108" t="s">
        <v>370</v>
      </c>
      <c r="CG14" s="108" t="s">
        <v>370</v>
      </c>
      <c r="CH14" s="108" t="s">
        <v>370</v>
      </c>
      <c r="CI14" s="108" t="s">
        <v>370</v>
      </c>
      <c r="CJ14" s="108" t="s">
        <v>370</v>
      </c>
      <c r="CK14" s="108" t="s">
        <v>370</v>
      </c>
      <c r="CL14" s="140" t="s">
        <v>539</v>
      </c>
      <c r="CM14" s="108" t="s">
        <v>369</v>
      </c>
      <c r="CN14" s="108" t="s">
        <v>369</v>
      </c>
      <c r="CO14" s="108" t="s">
        <v>369</v>
      </c>
      <c r="CP14" s="108" t="s">
        <v>369</v>
      </c>
      <c r="CQ14" s="140" t="s">
        <v>500</v>
      </c>
      <c r="CR14" s="140" t="s">
        <v>500</v>
      </c>
      <c r="CS14" s="140" t="s">
        <v>500</v>
      </c>
      <c r="CT14" s="140" t="s">
        <v>500</v>
      </c>
      <c r="CU14" s="15"/>
      <c r="CV14" s="15"/>
      <c r="CW14" s="15"/>
    </row>
    <row r="15" spans="1:104" s="14" customFormat="1" ht="57.75" customHeight="1">
      <c r="A15" s="66" t="s">
        <v>6</v>
      </c>
      <c r="B15" s="67">
        <f>COUNTIF(P15:BQ15,"ch wew *")</f>
        <v>19</v>
      </c>
      <c r="C15" s="68" t="s">
        <v>385</v>
      </c>
      <c r="D15" s="68" t="s">
        <v>405</v>
      </c>
      <c r="E15" s="12">
        <f>COUNTIF(P15:BQ15,"ped *")</f>
        <v>9</v>
      </c>
      <c r="F15" s="69" t="s">
        <v>23</v>
      </c>
      <c r="G15" s="69" t="s">
        <v>24</v>
      </c>
      <c r="H15" s="70">
        <f>COUNTIF(P15:BQ15,"chir *")</f>
        <v>9</v>
      </c>
      <c r="I15" s="86" t="s">
        <v>31</v>
      </c>
      <c r="J15" s="86" t="s">
        <v>32</v>
      </c>
      <c r="K15" s="87">
        <f>COUNTIF(S15:CT15,"spec *")</f>
        <v>25</v>
      </c>
      <c r="L15" s="143">
        <f>COUNTIF(P15:CU15,"CSM *")</f>
        <v>1</v>
      </c>
      <c r="M15" s="183"/>
      <c r="N15" s="185"/>
      <c r="O15" s="13">
        <f t="shared" si="0"/>
        <v>12</v>
      </c>
      <c r="P15" s="110"/>
      <c r="Q15" s="110"/>
      <c r="R15" s="110"/>
      <c r="S15" s="148" t="s">
        <v>435</v>
      </c>
      <c r="T15" s="110"/>
      <c r="U15" s="110"/>
      <c r="V15" s="110"/>
      <c r="W15" s="110"/>
      <c r="X15" s="110"/>
      <c r="Y15" s="110"/>
      <c r="Z15" s="91" t="s">
        <v>103</v>
      </c>
      <c r="AA15" s="91" t="s">
        <v>103</v>
      </c>
      <c r="AB15" s="91" t="s">
        <v>103</v>
      </c>
      <c r="AC15" s="91" t="s">
        <v>103</v>
      </c>
      <c r="AD15" s="91" t="s">
        <v>103</v>
      </c>
      <c r="AE15" s="91" t="s">
        <v>103</v>
      </c>
      <c r="AF15" s="91" t="s">
        <v>103</v>
      </c>
      <c r="AG15" s="91" t="s">
        <v>103</v>
      </c>
      <c r="AH15" s="91" t="s">
        <v>103</v>
      </c>
      <c r="AI15" s="109"/>
      <c r="AJ15" s="92" t="s">
        <v>383</v>
      </c>
      <c r="AK15" s="110"/>
      <c r="AL15" s="92" t="s">
        <v>383</v>
      </c>
      <c r="AM15" s="92" t="s">
        <v>383</v>
      </c>
      <c r="AN15" s="92" t="s">
        <v>409</v>
      </c>
      <c r="AO15" s="92" t="s">
        <v>409</v>
      </c>
      <c r="AP15" s="92" t="s">
        <v>409</v>
      </c>
      <c r="AQ15" s="92" t="s">
        <v>409</v>
      </c>
      <c r="AR15" s="92" t="s">
        <v>409</v>
      </c>
      <c r="AS15" s="92" t="s">
        <v>409</v>
      </c>
      <c r="AT15" s="93" t="s">
        <v>93</v>
      </c>
      <c r="AU15" s="93" t="s">
        <v>513</v>
      </c>
      <c r="AV15" s="93" t="s">
        <v>513</v>
      </c>
      <c r="AW15" s="93" t="s">
        <v>514</v>
      </c>
      <c r="AX15" s="93" t="s">
        <v>514</v>
      </c>
      <c r="AY15" s="93" t="s">
        <v>514</v>
      </c>
      <c r="AZ15" s="93" t="s">
        <v>514</v>
      </c>
      <c r="BA15" s="93" t="s">
        <v>514</v>
      </c>
      <c r="BB15" s="93" t="s">
        <v>514</v>
      </c>
      <c r="BC15" s="110"/>
      <c r="BD15" s="91" t="s">
        <v>106</v>
      </c>
      <c r="BE15" s="91" t="s">
        <v>106</v>
      </c>
      <c r="BF15" s="95"/>
      <c r="BG15" s="95"/>
      <c r="BH15" s="96"/>
      <c r="BI15" s="91" t="s">
        <v>106</v>
      </c>
      <c r="BJ15" s="91" t="s">
        <v>106</v>
      </c>
      <c r="BK15" s="91" t="s">
        <v>106</v>
      </c>
      <c r="BL15" s="91" t="s">
        <v>106</v>
      </c>
      <c r="BM15" s="91" t="s">
        <v>106</v>
      </c>
      <c r="BN15" s="91" t="s">
        <v>106</v>
      </c>
      <c r="BO15" s="91" t="s">
        <v>106</v>
      </c>
      <c r="BP15" s="108"/>
      <c r="BQ15" s="91" t="s">
        <v>106</v>
      </c>
      <c r="BR15" s="141" t="s">
        <v>158</v>
      </c>
      <c r="BS15" s="117" t="s">
        <v>130</v>
      </c>
      <c r="BT15" s="108" t="s">
        <v>302</v>
      </c>
      <c r="BU15" s="108" t="s">
        <v>302</v>
      </c>
      <c r="BV15" s="108" t="s">
        <v>302</v>
      </c>
      <c r="BW15" s="108" t="s">
        <v>302</v>
      </c>
      <c r="BX15" s="108" t="s">
        <v>302</v>
      </c>
      <c r="BY15" s="108" t="s">
        <v>302</v>
      </c>
      <c r="BZ15" s="108" t="s">
        <v>302</v>
      </c>
      <c r="CA15" s="108" t="s">
        <v>302</v>
      </c>
      <c r="CB15" s="108" t="s">
        <v>302</v>
      </c>
      <c r="CC15" s="108" t="s">
        <v>302</v>
      </c>
      <c r="CD15" s="96"/>
      <c r="CE15" s="96"/>
      <c r="CF15" s="108" t="s">
        <v>302</v>
      </c>
      <c r="CG15" s="108" t="s">
        <v>302</v>
      </c>
      <c r="CH15" s="108" t="s">
        <v>302</v>
      </c>
      <c r="CI15" s="108" t="s">
        <v>302</v>
      </c>
      <c r="CJ15" s="108" t="s">
        <v>302</v>
      </c>
      <c r="CK15" s="108" t="s">
        <v>302</v>
      </c>
      <c r="CL15" s="108" t="s">
        <v>302</v>
      </c>
      <c r="CM15" s="108" t="s">
        <v>302</v>
      </c>
      <c r="CN15" s="108" t="s">
        <v>302</v>
      </c>
      <c r="CO15" s="108" t="s">
        <v>302</v>
      </c>
      <c r="CP15" s="140" t="s">
        <v>306</v>
      </c>
      <c r="CQ15" s="140" t="s">
        <v>306</v>
      </c>
      <c r="CR15" s="140" t="s">
        <v>306</v>
      </c>
      <c r="CS15" s="140" t="s">
        <v>306</v>
      </c>
      <c r="CT15" s="140" t="s">
        <v>306</v>
      </c>
      <c r="CU15" s="15"/>
      <c r="CV15" s="15"/>
      <c r="CW15" s="15"/>
    </row>
    <row r="16" spans="1:104" s="14" customFormat="1" ht="57.75" customHeight="1">
      <c r="A16" s="66" t="s">
        <v>6</v>
      </c>
      <c r="B16" s="67">
        <f>COUNTIF(U16:BQ16,"ch wew *")</f>
        <v>19</v>
      </c>
      <c r="C16" s="68" t="s">
        <v>385</v>
      </c>
      <c r="D16" s="68" t="s">
        <v>405</v>
      </c>
      <c r="E16" s="12">
        <f>COUNTIF(U16:BQ16,"ped *")</f>
        <v>9</v>
      </c>
      <c r="F16" s="69" t="s">
        <v>23</v>
      </c>
      <c r="G16" s="69" t="s">
        <v>24</v>
      </c>
      <c r="H16" s="70">
        <f>COUNTIF(U16:BQ16,"chir *")</f>
        <v>9</v>
      </c>
      <c r="I16" s="86" t="s">
        <v>31</v>
      </c>
      <c r="J16" s="86" t="s">
        <v>32</v>
      </c>
      <c r="K16" s="87">
        <f>COUNTIF(BO16:CT16,"spec *")</f>
        <v>25</v>
      </c>
      <c r="L16" s="143">
        <f>COUNTIF(U16:CU16,"CSM *")</f>
        <v>1</v>
      </c>
      <c r="M16" s="183"/>
      <c r="N16" s="185"/>
      <c r="O16" s="13">
        <f t="shared" si="0"/>
        <v>13</v>
      </c>
      <c r="P16" s="110"/>
      <c r="Q16" s="110"/>
      <c r="R16" s="110"/>
      <c r="S16" s="110"/>
      <c r="T16" s="110"/>
      <c r="U16" s="68" t="s">
        <v>415</v>
      </c>
      <c r="V16" s="68" t="s">
        <v>415</v>
      </c>
      <c r="W16" s="68" t="s">
        <v>415</v>
      </c>
      <c r="X16" s="68" t="s">
        <v>415</v>
      </c>
      <c r="Y16" s="93" t="s">
        <v>513</v>
      </c>
      <c r="Z16" s="93" t="s">
        <v>513</v>
      </c>
      <c r="AA16" s="148" t="s">
        <v>434</v>
      </c>
      <c r="AB16" s="93" t="s">
        <v>513</v>
      </c>
      <c r="AC16" s="93" t="s">
        <v>514</v>
      </c>
      <c r="AD16" s="93" t="s">
        <v>514</v>
      </c>
      <c r="AE16" s="93" t="s">
        <v>514</v>
      </c>
      <c r="AF16" s="93" t="s">
        <v>514</v>
      </c>
      <c r="AG16" s="93" t="s">
        <v>514</v>
      </c>
      <c r="AH16" s="93" t="s">
        <v>514</v>
      </c>
      <c r="AI16" s="110"/>
      <c r="AJ16" s="110"/>
      <c r="AK16" s="91" t="s">
        <v>107</v>
      </c>
      <c r="AL16" s="91" t="s">
        <v>107</v>
      </c>
      <c r="AM16" s="91" t="s">
        <v>107</v>
      </c>
      <c r="AN16" s="110"/>
      <c r="AO16" s="91" t="s">
        <v>107</v>
      </c>
      <c r="AP16" s="91" t="s">
        <v>107</v>
      </c>
      <c r="AQ16" s="91" t="s">
        <v>107</v>
      </c>
      <c r="AR16" s="91" t="s">
        <v>107</v>
      </c>
      <c r="AS16" s="110"/>
      <c r="AT16" s="110"/>
      <c r="AU16" s="91" t="s">
        <v>39</v>
      </c>
      <c r="AV16" s="110"/>
      <c r="AW16" s="91" t="s">
        <v>59</v>
      </c>
      <c r="AX16" s="91" t="s">
        <v>59</v>
      </c>
      <c r="AY16" s="91" t="s">
        <v>59</v>
      </c>
      <c r="AZ16" s="91" t="s">
        <v>59</v>
      </c>
      <c r="BA16" s="91" t="s">
        <v>59</v>
      </c>
      <c r="BB16" s="91" t="s">
        <v>59</v>
      </c>
      <c r="BC16" s="91" t="s">
        <v>59</v>
      </c>
      <c r="BD16" s="91" t="s">
        <v>59</v>
      </c>
      <c r="BE16" s="91" t="s">
        <v>59</v>
      </c>
      <c r="BF16" s="95"/>
      <c r="BG16" s="95"/>
      <c r="BH16" s="96"/>
      <c r="BI16" s="91" t="s">
        <v>40</v>
      </c>
      <c r="BJ16" s="91" t="s">
        <v>40</v>
      </c>
      <c r="BL16" s="92" t="s">
        <v>392</v>
      </c>
      <c r="BM16" s="92" t="s">
        <v>392</v>
      </c>
      <c r="BN16" s="92" t="s">
        <v>392</v>
      </c>
      <c r="BO16" s="68" t="s">
        <v>415</v>
      </c>
      <c r="BP16" s="108"/>
      <c r="BQ16" s="68" t="s">
        <v>415</v>
      </c>
      <c r="BR16" s="141" t="s">
        <v>158</v>
      </c>
      <c r="BS16" s="117" t="s">
        <v>131</v>
      </c>
      <c r="BT16" s="108" t="s">
        <v>303</v>
      </c>
      <c r="BU16" s="108" t="s">
        <v>303</v>
      </c>
      <c r="BV16" s="108" t="s">
        <v>303</v>
      </c>
      <c r="BW16" s="108" t="s">
        <v>303</v>
      </c>
      <c r="BX16" s="108" t="s">
        <v>303</v>
      </c>
      <c r="BY16" s="108" t="s">
        <v>303</v>
      </c>
      <c r="BZ16" s="108" t="s">
        <v>303</v>
      </c>
      <c r="CA16" s="108" t="s">
        <v>303</v>
      </c>
      <c r="CB16" s="108" t="s">
        <v>303</v>
      </c>
      <c r="CC16" s="108" t="s">
        <v>303</v>
      </c>
      <c r="CD16" s="96"/>
      <c r="CE16" s="96"/>
      <c r="CF16" s="108" t="s">
        <v>303</v>
      </c>
      <c r="CG16" s="108" t="s">
        <v>303</v>
      </c>
      <c r="CH16" s="108" t="s">
        <v>303</v>
      </c>
      <c r="CI16" s="108" t="s">
        <v>303</v>
      </c>
      <c r="CJ16" s="108" t="s">
        <v>303</v>
      </c>
      <c r="CK16" s="108" t="s">
        <v>303</v>
      </c>
      <c r="CL16" s="108" t="s">
        <v>303</v>
      </c>
      <c r="CM16" s="108" t="s">
        <v>303</v>
      </c>
      <c r="CN16" s="108" t="s">
        <v>303</v>
      </c>
      <c r="CO16" s="108" t="s">
        <v>303</v>
      </c>
      <c r="CP16" s="140" t="s">
        <v>307</v>
      </c>
      <c r="CQ16" s="140" t="s">
        <v>307</v>
      </c>
      <c r="CR16" s="140" t="s">
        <v>307</v>
      </c>
      <c r="CS16" s="140" t="s">
        <v>307</v>
      </c>
      <c r="CT16" s="140" t="s">
        <v>307</v>
      </c>
      <c r="CU16" s="15"/>
      <c r="CV16" s="15"/>
      <c r="CW16" s="15"/>
    </row>
    <row r="17" spans="1:101" s="14" customFormat="1" ht="57.75" customHeight="1">
      <c r="A17" s="66" t="s">
        <v>6</v>
      </c>
      <c r="B17" s="67">
        <f>COUNTIF(P17:BQ17,"ch wew *")</f>
        <v>19</v>
      </c>
      <c r="C17" s="68" t="s">
        <v>385</v>
      </c>
      <c r="D17" s="68" t="s">
        <v>405</v>
      </c>
      <c r="E17" s="12">
        <f>COUNTIF(P17:BQ17,"ped *")</f>
        <v>9</v>
      </c>
      <c r="F17" s="69" t="s">
        <v>23</v>
      </c>
      <c r="G17" s="69" t="s">
        <v>24</v>
      </c>
      <c r="H17" s="70">
        <f>COUNTIF(P17:BQ17,"chir *")</f>
        <v>9</v>
      </c>
      <c r="I17" s="86" t="s">
        <v>31</v>
      </c>
      <c r="J17" s="86" t="s">
        <v>32</v>
      </c>
      <c r="K17" s="87">
        <f>COUNTIF(S17:CT17,"spec *")</f>
        <v>25</v>
      </c>
      <c r="L17" s="143">
        <f>COUNTIF(P17:CU17,"CSM *")</f>
        <v>1</v>
      </c>
      <c r="M17" s="183"/>
      <c r="N17" s="185"/>
      <c r="O17" s="13">
        <f t="shared" si="0"/>
        <v>14</v>
      </c>
      <c r="P17" s="91" t="s">
        <v>497</v>
      </c>
      <c r="Q17" s="91" t="s">
        <v>497</v>
      </c>
      <c r="R17" s="91" t="s">
        <v>497</v>
      </c>
      <c r="S17" s="148" t="s">
        <v>434</v>
      </c>
      <c r="T17" s="110"/>
      <c r="U17" s="91" t="s">
        <v>497</v>
      </c>
      <c r="V17" s="91" t="s">
        <v>497</v>
      </c>
      <c r="W17" s="91" t="s">
        <v>497</v>
      </c>
      <c r="X17" s="91" t="s">
        <v>497</v>
      </c>
      <c r="Y17" s="90"/>
      <c r="Z17" s="92" t="s">
        <v>117</v>
      </c>
      <c r="AA17" s="92" t="s">
        <v>117</v>
      </c>
      <c r="AB17" s="92" t="s">
        <v>117</v>
      </c>
      <c r="AC17" s="68" t="s">
        <v>416</v>
      </c>
      <c r="AD17" s="68" t="s">
        <v>416</v>
      </c>
      <c r="AE17" s="68" t="s">
        <v>416</v>
      </c>
      <c r="AF17" s="68" t="s">
        <v>416</v>
      </c>
      <c r="AG17" s="68" t="s">
        <v>416</v>
      </c>
      <c r="AH17" s="68" t="s">
        <v>416</v>
      </c>
      <c r="AI17" s="93" t="s">
        <v>513</v>
      </c>
      <c r="AJ17" s="93" t="s">
        <v>513</v>
      </c>
      <c r="AK17" s="93" t="s">
        <v>513</v>
      </c>
      <c r="AL17" s="93" t="s">
        <v>514</v>
      </c>
      <c r="AM17" s="93" t="s">
        <v>514</v>
      </c>
      <c r="AN17" s="93" t="s">
        <v>514</v>
      </c>
      <c r="AO17" s="93" t="s">
        <v>514</v>
      </c>
      <c r="AP17" s="93" t="s">
        <v>514</v>
      </c>
      <c r="AQ17" s="93" t="s">
        <v>514</v>
      </c>
      <c r="AR17" s="91" t="s">
        <v>497</v>
      </c>
      <c r="AS17" s="91" t="s">
        <v>497</v>
      </c>
      <c r="AT17" s="91" t="s">
        <v>497</v>
      </c>
      <c r="AU17" s="110"/>
      <c r="AV17" s="110"/>
      <c r="AW17" s="110"/>
      <c r="AX17" s="110"/>
      <c r="AY17" s="110"/>
      <c r="AZ17" s="110"/>
      <c r="BA17" s="110"/>
      <c r="BB17" s="110"/>
      <c r="BC17" s="110"/>
      <c r="BD17" s="90"/>
      <c r="BE17" s="91" t="s">
        <v>116</v>
      </c>
      <c r="BF17" s="95"/>
      <c r="BG17" s="95"/>
      <c r="BH17" s="96"/>
      <c r="BI17" s="91" t="s">
        <v>116</v>
      </c>
      <c r="BJ17" s="91" t="s">
        <v>116</v>
      </c>
      <c r="BK17" s="91" t="s">
        <v>116</v>
      </c>
      <c r="BL17" s="91" t="s">
        <v>116</v>
      </c>
      <c r="BM17" s="91" t="s">
        <v>116</v>
      </c>
      <c r="BN17" s="91" t="s">
        <v>116</v>
      </c>
      <c r="BO17" s="91" t="s">
        <v>116</v>
      </c>
      <c r="BP17" s="108"/>
      <c r="BQ17" s="91" t="s">
        <v>116</v>
      </c>
      <c r="BR17" s="141" t="s">
        <v>159</v>
      </c>
      <c r="BS17" s="117" t="s">
        <v>132</v>
      </c>
      <c r="BT17" s="108" t="s">
        <v>304</v>
      </c>
      <c r="BU17" s="108" t="s">
        <v>304</v>
      </c>
      <c r="BV17" s="108" t="s">
        <v>304</v>
      </c>
      <c r="BW17" s="108" t="s">
        <v>304</v>
      </c>
      <c r="BX17" s="108" t="s">
        <v>304</v>
      </c>
      <c r="BY17" s="108" t="s">
        <v>304</v>
      </c>
      <c r="BZ17" s="108" t="s">
        <v>304</v>
      </c>
      <c r="CA17" s="108" t="s">
        <v>304</v>
      </c>
      <c r="CB17" s="108" t="s">
        <v>304</v>
      </c>
      <c r="CC17" s="108" t="s">
        <v>304</v>
      </c>
      <c r="CD17" s="96"/>
      <c r="CE17" s="96"/>
      <c r="CF17" s="108" t="s">
        <v>304</v>
      </c>
      <c r="CG17" s="108" t="s">
        <v>304</v>
      </c>
      <c r="CH17" s="108" t="s">
        <v>304</v>
      </c>
      <c r="CI17" s="108" t="s">
        <v>304</v>
      </c>
      <c r="CJ17" s="108" t="s">
        <v>304</v>
      </c>
      <c r="CK17" s="108" t="s">
        <v>304</v>
      </c>
      <c r="CL17" s="203" t="s">
        <v>545</v>
      </c>
      <c r="CM17" s="108" t="s">
        <v>304</v>
      </c>
      <c r="CN17" s="108" t="s">
        <v>304</v>
      </c>
      <c r="CO17" s="108" t="s">
        <v>304</v>
      </c>
      <c r="CP17" s="140" t="s">
        <v>308</v>
      </c>
      <c r="CQ17" s="140" t="s">
        <v>308</v>
      </c>
      <c r="CR17" s="140" t="s">
        <v>308</v>
      </c>
      <c r="CS17" s="140" t="s">
        <v>308</v>
      </c>
      <c r="CT17" s="140" t="s">
        <v>308</v>
      </c>
      <c r="CU17" s="15"/>
      <c r="CV17" s="15"/>
      <c r="CW17" s="15"/>
    </row>
    <row r="18" spans="1:101" s="14" customFormat="1" ht="57.75" customHeight="1">
      <c r="A18" s="66" t="s">
        <v>6</v>
      </c>
      <c r="B18" s="67">
        <f>COUNTIF(U18:BQ18,"ch wew *")</f>
        <v>19</v>
      </c>
      <c r="C18" s="68" t="s">
        <v>385</v>
      </c>
      <c r="D18" s="68" t="s">
        <v>405</v>
      </c>
      <c r="E18" s="12">
        <f>COUNTIF(U18:BQ18,"ped *")</f>
        <v>9</v>
      </c>
      <c r="F18" s="69" t="s">
        <v>23</v>
      </c>
      <c r="G18" s="69" t="s">
        <v>24</v>
      </c>
      <c r="H18" s="70">
        <f>COUNTIF(U18:BQ18,"chir *")</f>
        <v>9</v>
      </c>
      <c r="I18" s="86" t="s">
        <v>31</v>
      </c>
      <c r="J18" s="86" t="s">
        <v>32</v>
      </c>
      <c r="K18" s="87">
        <f>COUNTIF(BB18:CT18,"spec *")</f>
        <v>25</v>
      </c>
      <c r="L18" s="143">
        <f>COUNTIF(U18:CU18,"CSM *")</f>
        <v>1</v>
      </c>
      <c r="M18" s="183"/>
      <c r="N18" s="185"/>
      <c r="O18" s="13">
        <f t="shared" si="0"/>
        <v>15</v>
      </c>
      <c r="P18" s="110"/>
      <c r="Q18" s="110"/>
      <c r="R18" s="110"/>
      <c r="S18" s="110"/>
      <c r="T18" s="110"/>
      <c r="U18" s="68" t="s">
        <v>417</v>
      </c>
      <c r="V18" s="68" t="s">
        <v>417</v>
      </c>
      <c r="W18" s="68" t="s">
        <v>417</v>
      </c>
      <c r="X18" s="68" t="s">
        <v>417</v>
      </c>
      <c r="Y18" s="90"/>
      <c r="Z18" s="91" t="s">
        <v>51</v>
      </c>
      <c r="AA18" s="91" t="s">
        <v>51</v>
      </c>
      <c r="AB18" s="91" t="s">
        <v>51</v>
      </c>
      <c r="AC18" s="91" t="s">
        <v>51</v>
      </c>
      <c r="AD18" s="91" t="s">
        <v>51</v>
      </c>
      <c r="AE18" s="91" t="s">
        <v>51</v>
      </c>
      <c r="AF18" s="91" t="s">
        <v>51</v>
      </c>
      <c r="AG18" s="91" t="s">
        <v>51</v>
      </c>
      <c r="AH18" s="91" t="s">
        <v>51</v>
      </c>
      <c r="AI18" s="110"/>
      <c r="AJ18" s="109"/>
      <c r="AK18" s="148" t="s">
        <v>434</v>
      </c>
      <c r="AL18" s="110"/>
      <c r="AM18" s="110"/>
      <c r="AN18" s="110"/>
      <c r="AO18" s="93" t="s">
        <v>93</v>
      </c>
      <c r="AP18" s="93" t="s">
        <v>99</v>
      </c>
      <c r="AR18" s="93" t="s">
        <v>99</v>
      </c>
      <c r="AS18" s="93" t="s">
        <v>86</v>
      </c>
      <c r="AT18" s="93" t="s">
        <v>86</v>
      </c>
      <c r="AU18" s="93" t="s">
        <v>86</v>
      </c>
      <c r="AV18" s="93" t="s">
        <v>86</v>
      </c>
      <c r="AW18" s="93" t="s">
        <v>86</v>
      </c>
      <c r="AX18" s="93" t="s">
        <v>86</v>
      </c>
      <c r="AY18" s="92" t="s">
        <v>118</v>
      </c>
      <c r="AZ18" s="92" t="s">
        <v>118</v>
      </c>
      <c r="BA18" s="92" t="s">
        <v>118</v>
      </c>
      <c r="BB18" s="68" t="s">
        <v>417</v>
      </c>
      <c r="BC18" s="68" t="s">
        <v>417</v>
      </c>
      <c r="BD18" s="91" t="s">
        <v>49</v>
      </c>
      <c r="BE18" s="91" t="s">
        <v>49</v>
      </c>
      <c r="BF18" s="95"/>
      <c r="BG18" s="95"/>
      <c r="BH18" s="96"/>
      <c r="BI18" s="91" t="s">
        <v>49</v>
      </c>
      <c r="BJ18" s="91" t="s">
        <v>49</v>
      </c>
      <c r="BK18" s="91" t="s">
        <v>49</v>
      </c>
      <c r="BL18" s="91" t="s">
        <v>49</v>
      </c>
      <c r="BM18" s="91" t="s">
        <v>49</v>
      </c>
      <c r="BN18" s="91" t="s">
        <v>49</v>
      </c>
      <c r="BO18" s="91" t="s">
        <v>49</v>
      </c>
      <c r="BP18" s="108"/>
      <c r="BQ18" s="91" t="s">
        <v>49</v>
      </c>
      <c r="BR18" s="141" t="s">
        <v>160</v>
      </c>
      <c r="BS18" s="117" t="s">
        <v>133</v>
      </c>
      <c r="BT18" s="108" t="s">
        <v>305</v>
      </c>
      <c r="BU18" s="108" t="s">
        <v>305</v>
      </c>
      <c r="BV18" s="108" t="s">
        <v>305</v>
      </c>
      <c r="BW18" s="108" t="s">
        <v>305</v>
      </c>
      <c r="BX18" s="108" t="s">
        <v>305</v>
      </c>
      <c r="BY18" s="108" t="s">
        <v>305</v>
      </c>
      <c r="BZ18" s="108" t="s">
        <v>305</v>
      </c>
      <c r="CA18" s="108" t="s">
        <v>305</v>
      </c>
      <c r="CB18" s="108" t="s">
        <v>305</v>
      </c>
      <c r="CC18" s="108" t="s">
        <v>305</v>
      </c>
      <c r="CD18" s="96"/>
      <c r="CE18" s="96"/>
      <c r="CF18" s="108" t="s">
        <v>305</v>
      </c>
      <c r="CG18" s="108" t="s">
        <v>305</v>
      </c>
      <c r="CH18" s="108" t="s">
        <v>305</v>
      </c>
      <c r="CI18" s="108" t="s">
        <v>305</v>
      </c>
      <c r="CJ18" s="108" t="s">
        <v>305</v>
      </c>
      <c r="CK18" s="108" t="s">
        <v>305</v>
      </c>
      <c r="CL18" s="108" t="s">
        <v>305</v>
      </c>
      <c r="CM18" s="108" t="s">
        <v>305</v>
      </c>
      <c r="CN18" s="108" t="s">
        <v>305</v>
      </c>
      <c r="CO18" s="108" t="s">
        <v>305</v>
      </c>
      <c r="CP18" s="140" t="s">
        <v>309</v>
      </c>
      <c r="CQ18" s="140" t="s">
        <v>309</v>
      </c>
      <c r="CR18" s="140" t="s">
        <v>309</v>
      </c>
      <c r="CS18" s="140" t="s">
        <v>309</v>
      </c>
      <c r="CT18" s="140" t="s">
        <v>309</v>
      </c>
      <c r="CU18" s="15"/>
      <c r="CV18" s="15"/>
      <c r="CW18" s="15"/>
    </row>
    <row r="19" spans="1:101" s="14" customFormat="1" ht="57.75" customHeight="1">
      <c r="A19" s="66" t="s">
        <v>6</v>
      </c>
      <c r="B19" s="67">
        <f t="shared" ref="B19:B26" si="1">COUNTIF(P19:BQ19,"ch wew *")</f>
        <v>19</v>
      </c>
      <c r="C19" s="68" t="s">
        <v>385</v>
      </c>
      <c r="D19" s="68" t="s">
        <v>405</v>
      </c>
      <c r="E19" s="12">
        <f t="shared" ref="E19:E26" si="2">COUNTIF(P19:BQ19,"ped *")</f>
        <v>9</v>
      </c>
      <c r="F19" s="69" t="s">
        <v>23</v>
      </c>
      <c r="G19" s="69" t="s">
        <v>24</v>
      </c>
      <c r="H19" s="70">
        <f t="shared" ref="H19:H26" si="3">COUNTIF(P19:BQ19,"chir *")</f>
        <v>9</v>
      </c>
      <c r="I19" s="86" t="s">
        <v>31</v>
      </c>
      <c r="J19" s="86" t="s">
        <v>32</v>
      </c>
      <c r="K19" s="87">
        <f t="shared" ref="K19:K26" si="4">COUNTIF(S19:CT19,"spec *")</f>
        <v>25</v>
      </c>
      <c r="L19" s="143">
        <f t="shared" ref="L19:L26" si="5">COUNTIF(P19:CU19,"CSM *")</f>
        <v>1</v>
      </c>
      <c r="M19" s="183"/>
      <c r="N19" s="185"/>
      <c r="O19" s="13">
        <f t="shared" si="0"/>
        <v>16</v>
      </c>
      <c r="P19" s="93" t="s">
        <v>78</v>
      </c>
      <c r="Q19" s="110"/>
      <c r="R19" s="93" t="s">
        <v>78</v>
      </c>
      <c r="S19" s="148" t="s">
        <v>434</v>
      </c>
      <c r="T19" s="93" t="s">
        <v>78</v>
      </c>
      <c r="U19" s="93" t="s">
        <v>100</v>
      </c>
      <c r="V19" s="93" t="s">
        <v>100</v>
      </c>
      <c r="W19" s="93" t="s">
        <v>100</v>
      </c>
      <c r="X19" s="93" t="s">
        <v>100</v>
      </c>
      <c r="Y19" s="110"/>
      <c r="Z19" s="91" t="s">
        <v>46</v>
      </c>
      <c r="AA19" s="91" t="s">
        <v>46</v>
      </c>
      <c r="AB19" s="91" t="s">
        <v>46</v>
      </c>
      <c r="AC19" s="91" t="s">
        <v>46</v>
      </c>
      <c r="AD19" s="91" t="s">
        <v>46</v>
      </c>
      <c r="AE19" s="91" t="s">
        <v>46</v>
      </c>
      <c r="AF19" s="91" t="s">
        <v>46</v>
      </c>
      <c r="AG19" s="91" t="s">
        <v>46</v>
      </c>
      <c r="AH19" s="91" t="s">
        <v>46</v>
      </c>
      <c r="AI19" s="91" t="s">
        <v>46</v>
      </c>
      <c r="AJ19" s="92" t="s">
        <v>392</v>
      </c>
      <c r="AK19" s="92" t="s">
        <v>392</v>
      </c>
      <c r="AL19" s="92" t="s">
        <v>392</v>
      </c>
      <c r="AM19" s="68" t="s">
        <v>415</v>
      </c>
      <c r="AN19" s="68" t="s">
        <v>415</v>
      </c>
      <c r="AO19" s="68" t="s">
        <v>415</v>
      </c>
      <c r="AP19" s="68" t="s">
        <v>415</v>
      </c>
      <c r="AQ19" s="68" t="s">
        <v>415</v>
      </c>
      <c r="AR19" s="68" t="s">
        <v>415</v>
      </c>
      <c r="AS19" s="90"/>
      <c r="AT19" s="110"/>
      <c r="AU19" s="91" t="s">
        <v>57</v>
      </c>
      <c r="AV19" s="91" t="s">
        <v>57</v>
      </c>
      <c r="AW19" s="91" t="s">
        <v>57</v>
      </c>
      <c r="AX19" s="91" t="s">
        <v>57</v>
      </c>
      <c r="AY19" s="91" t="s">
        <v>57</v>
      </c>
      <c r="AZ19" s="91" t="s">
        <v>57</v>
      </c>
      <c r="BA19" s="91" t="s">
        <v>57</v>
      </c>
      <c r="BB19" s="91" t="s">
        <v>57</v>
      </c>
      <c r="BC19" s="91" t="s">
        <v>57</v>
      </c>
      <c r="BD19" s="90"/>
      <c r="BE19" s="90"/>
      <c r="BF19" s="95"/>
      <c r="BG19" s="95"/>
      <c r="BH19" s="96"/>
      <c r="BI19" s="110"/>
      <c r="BJ19" s="110"/>
      <c r="BK19" s="110"/>
      <c r="BL19" s="110"/>
      <c r="BM19" s="110"/>
      <c r="BN19" s="93" t="s">
        <v>75</v>
      </c>
      <c r="BO19" s="110"/>
      <c r="BP19" s="111"/>
      <c r="BQ19" s="93" t="s">
        <v>75</v>
      </c>
      <c r="BR19" s="141" t="s">
        <v>160</v>
      </c>
      <c r="BS19" s="141" t="s">
        <v>134</v>
      </c>
      <c r="BT19" s="108" t="s">
        <v>340</v>
      </c>
      <c r="BU19" s="108" t="s">
        <v>340</v>
      </c>
      <c r="BV19" s="108" t="s">
        <v>340</v>
      </c>
      <c r="BW19" s="108" t="s">
        <v>340</v>
      </c>
      <c r="BX19" s="108" t="s">
        <v>340</v>
      </c>
      <c r="BY19" s="108" t="s">
        <v>340</v>
      </c>
      <c r="BZ19" s="108" t="s">
        <v>340</v>
      </c>
      <c r="CA19" s="108" t="s">
        <v>340</v>
      </c>
      <c r="CB19" s="108" t="s">
        <v>340</v>
      </c>
      <c r="CC19" s="108" t="s">
        <v>340</v>
      </c>
      <c r="CD19" s="96"/>
      <c r="CE19" s="96"/>
      <c r="CF19" s="108" t="s">
        <v>340</v>
      </c>
      <c r="CG19" s="108" t="s">
        <v>340</v>
      </c>
      <c r="CH19" s="140" t="s">
        <v>501</v>
      </c>
      <c r="CI19" s="108" t="s">
        <v>341</v>
      </c>
      <c r="CJ19" s="108" t="s">
        <v>341</v>
      </c>
      <c r="CK19" s="108" t="s">
        <v>341</v>
      </c>
      <c r="CL19" s="108" t="s">
        <v>341</v>
      </c>
      <c r="CM19" s="108" t="s">
        <v>341</v>
      </c>
      <c r="CN19" s="108" t="s">
        <v>341</v>
      </c>
      <c r="CO19" s="140" t="s">
        <v>342</v>
      </c>
      <c r="CP19" s="140" t="s">
        <v>342</v>
      </c>
      <c r="CQ19" s="140" t="s">
        <v>342</v>
      </c>
      <c r="CR19" s="140" t="s">
        <v>342</v>
      </c>
      <c r="CS19" s="140" t="s">
        <v>342</v>
      </c>
      <c r="CT19" s="140" t="s">
        <v>342</v>
      </c>
      <c r="CU19" s="15"/>
      <c r="CV19" s="15"/>
      <c r="CW19" s="15"/>
    </row>
    <row r="20" spans="1:101" s="14" customFormat="1" ht="57.75" customHeight="1">
      <c r="A20" s="66" t="s">
        <v>6</v>
      </c>
      <c r="B20" s="67">
        <f t="shared" si="1"/>
        <v>19</v>
      </c>
      <c r="C20" s="68" t="s">
        <v>385</v>
      </c>
      <c r="D20" s="68" t="s">
        <v>405</v>
      </c>
      <c r="E20" s="12">
        <f t="shared" si="2"/>
        <v>9</v>
      </c>
      <c r="F20" s="69" t="s">
        <v>23</v>
      </c>
      <c r="G20" s="69" t="s">
        <v>24</v>
      </c>
      <c r="H20" s="70">
        <f t="shared" si="3"/>
        <v>9</v>
      </c>
      <c r="I20" s="86" t="s">
        <v>31</v>
      </c>
      <c r="J20" s="86" t="s">
        <v>32</v>
      </c>
      <c r="K20" s="87">
        <f t="shared" si="4"/>
        <v>25</v>
      </c>
      <c r="L20" s="143">
        <f t="shared" si="5"/>
        <v>1</v>
      </c>
      <c r="M20" s="183"/>
      <c r="N20" s="185"/>
      <c r="O20" s="13">
        <f t="shared" si="0"/>
        <v>17</v>
      </c>
      <c r="P20" s="110"/>
      <c r="Q20" s="110"/>
      <c r="R20" s="110"/>
      <c r="S20" s="110"/>
      <c r="T20" s="110"/>
      <c r="U20" s="110"/>
      <c r="V20" s="91" t="s">
        <v>56</v>
      </c>
      <c r="W20" s="91" t="s">
        <v>56</v>
      </c>
      <c r="X20" s="91" t="s">
        <v>56</v>
      </c>
      <c r="Y20" s="91" t="s">
        <v>56</v>
      </c>
      <c r="Z20" s="91" t="s">
        <v>56</v>
      </c>
      <c r="AA20" s="91" t="s">
        <v>56</v>
      </c>
      <c r="AB20" s="91" t="s">
        <v>56</v>
      </c>
      <c r="AC20" s="91" t="s">
        <v>56</v>
      </c>
      <c r="AD20" s="91" t="s">
        <v>56</v>
      </c>
      <c r="AE20" s="110"/>
      <c r="AF20" s="110"/>
      <c r="AG20" s="110"/>
      <c r="AH20" s="110"/>
      <c r="AI20" s="109"/>
      <c r="AJ20" s="93" t="s">
        <v>119</v>
      </c>
      <c r="AK20" s="93" t="s">
        <v>94</v>
      </c>
      <c r="AL20" s="93" t="s">
        <v>119</v>
      </c>
      <c r="AM20" s="93" t="s">
        <v>120</v>
      </c>
      <c r="AN20" s="93" t="s">
        <v>120</v>
      </c>
      <c r="AO20" s="93" t="s">
        <v>120</v>
      </c>
      <c r="AP20" s="93" t="s">
        <v>120</v>
      </c>
      <c r="AQ20" s="93" t="s">
        <v>120</v>
      </c>
      <c r="AR20" s="93" t="s">
        <v>120</v>
      </c>
      <c r="AS20" s="90"/>
      <c r="AT20" s="92" t="s">
        <v>393</v>
      </c>
      <c r="AU20" s="92" t="s">
        <v>393</v>
      </c>
      <c r="AV20" s="92" t="s">
        <v>393</v>
      </c>
      <c r="AW20" s="68" t="s">
        <v>418</v>
      </c>
      <c r="AX20" s="68" t="s">
        <v>418</v>
      </c>
      <c r="AY20" s="68" t="s">
        <v>418</v>
      </c>
      <c r="AZ20" s="68" t="s">
        <v>418</v>
      </c>
      <c r="BA20" s="68" t="s">
        <v>418</v>
      </c>
      <c r="BB20" s="68" t="s">
        <v>418</v>
      </c>
      <c r="BC20" s="110"/>
      <c r="BD20" s="91" t="s">
        <v>61</v>
      </c>
      <c r="BE20" s="91" t="s">
        <v>61</v>
      </c>
      <c r="BF20" s="95"/>
      <c r="BG20" s="95"/>
      <c r="BH20" s="96"/>
      <c r="BI20" s="91" t="s">
        <v>61</v>
      </c>
      <c r="BJ20" s="91" t="s">
        <v>61</v>
      </c>
      <c r="BK20" s="91" t="s">
        <v>61</v>
      </c>
      <c r="BL20" s="91" t="s">
        <v>61</v>
      </c>
      <c r="BM20" s="91" t="s">
        <v>61</v>
      </c>
      <c r="BN20" s="91" t="s">
        <v>61</v>
      </c>
      <c r="BO20" s="91" t="s">
        <v>61</v>
      </c>
      <c r="BP20" s="148" t="s">
        <v>434</v>
      </c>
      <c r="BQ20" s="91" t="s">
        <v>61</v>
      </c>
      <c r="BR20" s="141" t="s">
        <v>160</v>
      </c>
      <c r="BS20" s="117" t="s">
        <v>135</v>
      </c>
      <c r="BT20" s="108" t="s">
        <v>310</v>
      </c>
      <c r="BU20" s="108" t="s">
        <v>310</v>
      </c>
      <c r="BV20" s="108" t="s">
        <v>310</v>
      </c>
      <c r="BW20" s="108" t="s">
        <v>310</v>
      </c>
      <c r="BX20" s="108" t="s">
        <v>310</v>
      </c>
      <c r="BY20" s="108" t="s">
        <v>310</v>
      </c>
      <c r="BZ20" s="108" t="s">
        <v>310</v>
      </c>
      <c r="CA20" s="108" t="s">
        <v>310</v>
      </c>
      <c r="CB20" s="108" t="s">
        <v>310</v>
      </c>
      <c r="CC20" s="108" t="s">
        <v>310</v>
      </c>
      <c r="CD20" s="96"/>
      <c r="CE20" s="96"/>
      <c r="CF20" s="108" t="s">
        <v>310</v>
      </c>
      <c r="CG20" s="108" t="s">
        <v>310</v>
      </c>
      <c r="CH20" s="108" t="s">
        <v>310</v>
      </c>
      <c r="CI20" s="108" t="s">
        <v>310</v>
      </c>
      <c r="CJ20" s="108" t="s">
        <v>310</v>
      </c>
      <c r="CK20" s="108" t="s">
        <v>310</v>
      </c>
      <c r="CL20" s="108" t="s">
        <v>310</v>
      </c>
      <c r="CM20" s="108" t="s">
        <v>310</v>
      </c>
      <c r="CN20" s="108" t="s">
        <v>310</v>
      </c>
      <c r="CO20" s="108" t="s">
        <v>310</v>
      </c>
      <c r="CP20" s="140" t="s">
        <v>311</v>
      </c>
      <c r="CQ20" s="140" t="s">
        <v>311</v>
      </c>
      <c r="CR20" s="140" t="s">
        <v>311</v>
      </c>
      <c r="CS20" s="140" t="s">
        <v>311</v>
      </c>
      <c r="CT20" s="140" t="s">
        <v>311</v>
      </c>
      <c r="CU20" s="15"/>
      <c r="CV20" s="15"/>
      <c r="CW20" s="15"/>
    </row>
    <row r="21" spans="1:101" s="14" customFormat="1" ht="57.75" customHeight="1">
      <c r="A21" s="66" t="s">
        <v>6</v>
      </c>
      <c r="B21" s="67">
        <f t="shared" si="1"/>
        <v>19</v>
      </c>
      <c r="C21" s="68" t="s">
        <v>385</v>
      </c>
      <c r="D21" s="68" t="s">
        <v>405</v>
      </c>
      <c r="E21" s="12">
        <f t="shared" si="2"/>
        <v>9</v>
      </c>
      <c r="F21" s="69" t="s">
        <v>23</v>
      </c>
      <c r="G21" s="69" t="s">
        <v>24</v>
      </c>
      <c r="H21" s="70">
        <f t="shared" si="3"/>
        <v>9</v>
      </c>
      <c r="I21" s="86" t="s">
        <v>31</v>
      </c>
      <c r="J21" s="86" t="s">
        <v>32</v>
      </c>
      <c r="K21" s="87">
        <f t="shared" si="4"/>
        <v>25</v>
      </c>
      <c r="L21" s="143">
        <f t="shared" si="5"/>
        <v>1</v>
      </c>
      <c r="M21" s="183"/>
      <c r="N21" s="185"/>
      <c r="O21" s="13">
        <f t="shared" si="0"/>
        <v>18</v>
      </c>
      <c r="P21" s="91" t="s">
        <v>106</v>
      </c>
      <c r="Q21" s="91" t="s">
        <v>106</v>
      </c>
      <c r="R21" s="91" t="s">
        <v>106</v>
      </c>
      <c r="S21" s="91" t="s">
        <v>106</v>
      </c>
      <c r="T21" s="91" t="s">
        <v>106</v>
      </c>
      <c r="U21" s="91" t="s">
        <v>106</v>
      </c>
      <c r="V21" s="91" t="s">
        <v>106</v>
      </c>
      <c r="W21" s="91" t="s">
        <v>106</v>
      </c>
      <c r="X21" s="91" t="s">
        <v>106</v>
      </c>
      <c r="Y21" s="91" t="s">
        <v>106</v>
      </c>
      <c r="Z21" s="93" t="s">
        <v>65</v>
      </c>
      <c r="AA21" s="148" t="s">
        <v>434</v>
      </c>
      <c r="AB21" s="93" t="s">
        <v>65</v>
      </c>
      <c r="AC21" s="93" t="s">
        <v>65</v>
      </c>
      <c r="AD21" s="93" t="s">
        <v>71</v>
      </c>
      <c r="AE21" s="93" t="s">
        <v>71</v>
      </c>
      <c r="AF21" s="93" t="s">
        <v>71</v>
      </c>
      <c r="AG21" s="93" t="s">
        <v>71</v>
      </c>
      <c r="AH21" s="93" t="s">
        <v>71</v>
      </c>
      <c r="AI21" s="92" t="s">
        <v>394</v>
      </c>
      <c r="AJ21" s="93" t="s">
        <v>71</v>
      </c>
      <c r="AK21" s="92" t="s">
        <v>394</v>
      </c>
      <c r="AL21" s="92" t="s">
        <v>394</v>
      </c>
      <c r="AM21" s="110"/>
      <c r="AN21" s="68" t="s">
        <v>419</v>
      </c>
      <c r="AO21" s="110"/>
      <c r="AP21" s="68" t="s">
        <v>419</v>
      </c>
      <c r="AQ21" s="68" t="s">
        <v>419</v>
      </c>
      <c r="AR21" s="110"/>
      <c r="AS21" s="68" t="s">
        <v>419</v>
      </c>
      <c r="AT21" s="110"/>
      <c r="AU21" s="68" t="s">
        <v>419</v>
      </c>
      <c r="AV21" s="68" t="s">
        <v>419</v>
      </c>
      <c r="AW21" s="110"/>
      <c r="AX21" s="110"/>
      <c r="AY21" s="110"/>
      <c r="AZ21" s="110"/>
      <c r="BA21" s="110"/>
      <c r="BB21" s="110"/>
      <c r="BC21" s="110"/>
      <c r="BD21" s="90"/>
      <c r="BE21" s="91" t="s">
        <v>56</v>
      </c>
      <c r="BF21" s="95"/>
      <c r="BG21" s="95"/>
      <c r="BH21" s="96"/>
      <c r="BI21" s="91" t="s">
        <v>56</v>
      </c>
      <c r="BJ21" s="91" t="s">
        <v>56</v>
      </c>
      <c r="BK21" s="91" t="s">
        <v>56</v>
      </c>
      <c r="BL21" s="91" t="s">
        <v>56</v>
      </c>
      <c r="BM21" s="91" t="s">
        <v>56</v>
      </c>
      <c r="BN21" s="91" t="s">
        <v>56</v>
      </c>
      <c r="BO21" s="91" t="s">
        <v>56</v>
      </c>
      <c r="BP21" s="108"/>
      <c r="BQ21" s="91" t="s">
        <v>56</v>
      </c>
      <c r="BR21" s="141" t="s">
        <v>161</v>
      </c>
      <c r="BS21" s="141" t="s">
        <v>136</v>
      </c>
      <c r="BT21" s="108" t="s">
        <v>343</v>
      </c>
      <c r="BU21" s="108" t="s">
        <v>343</v>
      </c>
      <c r="BV21" s="108" t="s">
        <v>343</v>
      </c>
      <c r="BW21" s="108" t="s">
        <v>343</v>
      </c>
      <c r="BX21" s="108" t="s">
        <v>343</v>
      </c>
      <c r="BY21" s="108" t="s">
        <v>343</v>
      </c>
      <c r="BZ21" s="108" t="s">
        <v>343</v>
      </c>
      <c r="CA21" s="108" t="s">
        <v>343</v>
      </c>
      <c r="CB21" s="108" t="s">
        <v>343</v>
      </c>
      <c r="CC21" s="108" t="s">
        <v>343</v>
      </c>
      <c r="CD21" s="96"/>
      <c r="CE21" s="96"/>
      <c r="CF21" s="108" t="s">
        <v>343</v>
      </c>
      <c r="CG21" s="108" t="s">
        <v>343</v>
      </c>
      <c r="CH21" s="140" t="s">
        <v>537</v>
      </c>
      <c r="CI21" s="108" t="s">
        <v>345</v>
      </c>
      <c r="CJ21" s="108" t="s">
        <v>345</v>
      </c>
      <c r="CK21" s="108" t="s">
        <v>345</v>
      </c>
      <c r="CL21" s="108" t="s">
        <v>345</v>
      </c>
      <c r="CM21" s="108" t="s">
        <v>345</v>
      </c>
      <c r="CN21" s="108" t="s">
        <v>345</v>
      </c>
      <c r="CO21" s="140" t="s">
        <v>346</v>
      </c>
      <c r="CP21" s="140" t="s">
        <v>346</v>
      </c>
      <c r="CQ21" s="140" t="s">
        <v>346</v>
      </c>
      <c r="CR21" s="140" t="s">
        <v>346</v>
      </c>
      <c r="CS21" s="140" t="s">
        <v>346</v>
      </c>
      <c r="CT21" s="140" t="s">
        <v>346</v>
      </c>
      <c r="CU21" s="15"/>
      <c r="CV21" s="15"/>
      <c r="CW21" s="15"/>
    </row>
    <row r="22" spans="1:101" s="14" customFormat="1" ht="57.75" customHeight="1">
      <c r="A22" s="66" t="s">
        <v>6</v>
      </c>
      <c r="B22" s="67">
        <f t="shared" si="1"/>
        <v>19</v>
      </c>
      <c r="C22" s="68" t="s">
        <v>385</v>
      </c>
      <c r="D22" s="68" t="s">
        <v>405</v>
      </c>
      <c r="E22" s="12">
        <f t="shared" si="2"/>
        <v>9</v>
      </c>
      <c r="F22" s="69" t="s">
        <v>23</v>
      </c>
      <c r="G22" s="69" t="s">
        <v>24</v>
      </c>
      <c r="H22" s="70">
        <f t="shared" si="3"/>
        <v>9</v>
      </c>
      <c r="I22" s="86" t="s">
        <v>31</v>
      </c>
      <c r="J22" s="86" t="s">
        <v>32</v>
      </c>
      <c r="K22" s="87">
        <f t="shared" si="4"/>
        <v>25</v>
      </c>
      <c r="L22" s="143">
        <f t="shared" si="5"/>
        <v>1</v>
      </c>
      <c r="M22" s="183"/>
      <c r="N22" s="186"/>
      <c r="O22" s="13">
        <f t="shared" si="0"/>
        <v>19</v>
      </c>
      <c r="P22" s="110"/>
      <c r="Q22" s="91" t="s">
        <v>113</v>
      </c>
      <c r="R22" s="91" t="s">
        <v>113</v>
      </c>
      <c r="S22" s="91" t="s">
        <v>113</v>
      </c>
      <c r="T22" s="91" t="s">
        <v>113</v>
      </c>
      <c r="U22" s="91" t="s">
        <v>113</v>
      </c>
      <c r="V22" s="91" t="s">
        <v>113</v>
      </c>
      <c r="W22" s="91" t="s">
        <v>113</v>
      </c>
      <c r="X22" s="91" t="s">
        <v>113</v>
      </c>
      <c r="Y22" s="91" t="s">
        <v>113</v>
      </c>
      <c r="Z22" s="110"/>
      <c r="AA22" s="148" t="s">
        <v>435</v>
      </c>
      <c r="AB22" s="110"/>
      <c r="AC22" s="110"/>
      <c r="AD22" s="110"/>
      <c r="AE22" s="110"/>
      <c r="AF22" s="110"/>
      <c r="AG22" s="110"/>
      <c r="AH22" s="110"/>
      <c r="AI22" s="110"/>
      <c r="AJ22" s="91" t="s">
        <v>38</v>
      </c>
      <c r="AK22" s="91" t="s">
        <v>38</v>
      </c>
      <c r="AL22" s="91" t="s">
        <v>38</v>
      </c>
      <c r="AM22" s="91" t="s">
        <v>38</v>
      </c>
      <c r="AN22" s="91" t="s">
        <v>38</v>
      </c>
      <c r="AO22" s="91" t="s">
        <v>38</v>
      </c>
      <c r="AP22" s="91" t="s">
        <v>38</v>
      </c>
      <c r="AQ22" s="91" t="s">
        <v>38</v>
      </c>
      <c r="AR22" s="91" t="s">
        <v>38</v>
      </c>
      <c r="AS22" s="91" t="s">
        <v>38</v>
      </c>
      <c r="AT22" s="93" t="s">
        <v>84</v>
      </c>
      <c r="AU22" s="93" t="s">
        <v>83</v>
      </c>
      <c r="AV22" s="93" t="s">
        <v>83</v>
      </c>
      <c r="AW22" s="93" t="s">
        <v>491</v>
      </c>
      <c r="AX22" s="93" t="s">
        <v>83</v>
      </c>
      <c r="AY22" s="93" t="s">
        <v>83</v>
      </c>
      <c r="AZ22" s="93" t="s">
        <v>83</v>
      </c>
      <c r="BA22" s="93" t="s">
        <v>83</v>
      </c>
      <c r="BB22" s="93" t="s">
        <v>491</v>
      </c>
      <c r="BC22" s="110"/>
      <c r="BD22" s="92" t="s">
        <v>392</v>
      </c>
      <c r="BE22" s="92" t="s">
        <v>392</v>
      </c>
      <c r="BF22" s="95"/>
      <c r="BG22" s="95"/>
      <c r="BH22" s="96"/>
      <c r="BI22" s="92" t="s">
        <v>392</v>
      </c>
      <c r="BJ22" s="68" t="s">
        <v>415</v>
      </c>
      <c r="BK22" s="68" t="s">
        <v>415</v>
      </c>
      <c r="BL22" s="68" t="s">
        <v>415</v>
      </c>
      <c r="BM22" s="68" t="s">
        <v>415</v>
      </c>
      <c r="BN22" s="68" t="s">
        <v>415</v>
      </c>
      <c r="BO22" s="68" t="s">
        <v>415</v>
      </c>
      <c r="BP22" s="86"/>
      <c r="BQ22" s="108"/>
      <c r="BR22" s="141" t="s">
        <v>161</v>
      </c>
      <c r="BS22" s="141" t="s">
        <v>136</v>
      </c>
      <c r="BT22" s="108" t="s">
        <v>345</v>
      </c>
      <c r="BU22" s="108" t="s">
        <v>345</v>
      </c>
      <c r="BV22" s="108" t="s">
        <v>345</v>
      </c>
      <c r="BW22" s="108" t="s">
        <v>345</v>
      </c>
      <c r="BX22" s="108" t="s">
        <v>345</v>
      </c>
      <c r="BY22" s="108" t="s">
        <v>345</v>
      </c>
      <c r="BZ22" s="108" t="s">
        <v>345</v>
      </c>
      <c r="CA22" s="108" t="s">
        <v>345</v>
      </c>
      <c r="CB22" s="108" t="s">
        <v>345</v>
      </c>
      <c r="CC22" s="108" t="s">
        <v>345</v>
      </c>
      <c r="CD22" s="96"/>
      <c r="CE22" s="96"/>
      <c r="CF22" s="108" t="s">
        <v>345</v>
      </c>
      <c r="CG22" s="108" t="s">
        <v>345</v>
      </c>
      <c r="CH22" s="140" t="s">
        <v>536</v>
      </c>
      <c r="CI22" s="108" t="s">
        <v>343</v>
      </c>
      <c r="CJ22" s="108" t="s">
        <v>343</v>
      </c>
      <c r="CK22" s="108" t="s">
        <v>343</v>
      </c>
      <c r="CL22" s="108" t="s">
        <v>343</v>
      </c>
      <c r="CM22" s="108" t="s">
        <v>343</v>
      </c>
      <c r="CN22" s="108" t="s">
        <v>343</v>
      </c>
      <c r="CO22" s="140" t="s">
        <v>344</v>
      </c>
      <c r="CP22" s="140" t="s">
        <v>344</v>
      </c>
      <c r="CQ22" s="140" t="s">
        <v>344</v>
      </c>
      <c r="CR22" s="140" t="s">
        <v>344</v>
      </c>
      <c r="CS22" s="140" t="s">
        <v>344</v>
      </c>
      <c r="CT22" s="140" t="s">
        <v>344</v>
      </c>
      <c r="CU22" s="15"/>
      <c r="CV22" s="15"/>
      <c r="CW22" s="15"/>
    </row>
    <row r="23" spans="1:101" s="14" customFormat="1" ht="57.75" customHeight="1">
      <c r="A23" s="66" t="s">
        <v>6</v>
      </c>
      <c r="B23" s="67">
        <f t="shared" si="1"/>
        <v>19</v>
      </c>
      <c r="C23" s="68" t="s">
        <v>385</v>
      </c>
      <c r="D23" s="68" t="s">
        <v>405</v>
      </c>
      <c r="E23" s="12">
        <f t="shared" si="2"/>
        <v>9</v>
      </c>
      <c r="F23" s="69" t="s">
        <v>23</v>
      </c>
      <c r="G23" s="69" t="s">
        <v>24</v>
      </c>
      <c r="H23" s="70">
        <f t="shared" si="3"/>
        <v>9</v>
      </c>
      <c r="I23" s="86" t="s">
        <v>31</v>
      </c>
      <c r="J23" s="86" t="s">
        <v>32</v>
      </c>
      <c r="K23" s="87">
        <f t="shared" si="4"/>
        <v>25</v>
      </c>
      <c r="L23" s="143">
        <f t="shared" si="5"/>
        <v>1</v>
      </c>
      <c r="M23" s="183"/>
      <c r="N23" s="184">
        <v>3</v>
      </c>
      <c r="O23" s="13">
        <f t="shared" si="0"/>
        <v>20</v>
      </c>
      <c r="P23" s="110"/>
      <c r="Q23" s="110"/>
      <c r="R23" s="110"/>
      <c r="S23" s="110"/>
      <c r="T23" s="93" t="s">
        <v>76</v>
      </c>
      <c r="U23" s="93" t="s">
        <v>76</v>
      </c>
      <c r="V23" s="93" t="s">
        <v>76</v>
      </c>
      <c r="W23" s="110"/>
      <c r="X23" s="93" t="s">
        <v>76</v>
      </c>
      <c r="Y23" s="93" t="s">
        <v>79</v>
      </c>
      <c r="Z23" s="110"/>
      <c r="AA23" s="91" t="s">
        <v>116</v>
      </c>
      <c r="AB23" s="91" t="s">
        <v>116</v>
      </c>
      <c r="AC23" s="91" t="s">
        <v>116</v>
      </c>
      <c r="AD23" s="91" t="s">
        <v>116</v>
      </c>
      <c r="AE23" s="91" t="s">
        <v>116</v>
      </c>
      <c r="AF23" s="91" t="s">
        <v>116</v>
      </c>
      <c r="AG23" s="91" t="s">
        <v>116</v>
      </c>
      <c r="AH23" s="91" t="s">
        <v>116</v>
      </c>
      <c r="AI23" s="91" t="s">
        <v>116</v>
      </c>
      <c r="AJ23" s="110"/>
      <c r="AK23" s="92" t="s">
        <v>390</v>
      </c>
      <c r="AL23" s="92" t="s">
        <v>390</v>
      </c>
      <c r="AM23" s="92" t="s">
        <v>390</v>
      </c>
      <c r="AN23" s="68" t="s">
        <v>420</v>
      </c>
      <c r="AO23" s="68" t="s">
        <v>420</v>
      </c>
      <c r="AP23" s="68" t="s">
        <v>420</v>
      </c>
      <c r="AQ23" s="68" t="s">
        <v>420</v>
      </c>
      <c r="AR23" s="68" t="s">
        <v>420</v>
      </c>
      <c r="AS23" s="68" t="s">
        <v>420</v>
      </c>
      <c r="AT23" s="93" t="s">
        <v>76</v>
      </c>
      <c r="AU23" s="93" t="s">
        <v>79</v>
      </c>
      <c r="AV23" s="110"/>
      <c r="AW23" s="93" t="s">
        <v>79</v>
      </c>
      <c r="AX23" s="93" t="s">
        <v>76</v>
      </c>
      <c r="AY23" s="91" t="s">
        <v>38</v>
      </c>
      <c r="AZ23" s="91" t="s">
        <v>38</v>
      </c>
      <c r="BA23" s="91" t="s">
        <v>38</v>
      </c>
      <c r="BB23" s="91" t="s">
        <v>38</v>
      </c>
      <c r="BC23" s="91" t="s">
        <v>38</v>
      </c>
      <c r="BD23" s="110"/>
      <c r="BE23" s="110"/>
      <c r="BF23" s="95"/>
      <c r="BG23" s="95"/>
      <c r="BH23" s="96"/>
      <c r="BI23" s="91" t="s">
        <v>38</v>
      </c>
      <c r="BJ23" s="91" t="s">
        <v>38</v>
      </c>
      <c r="BK23" s="91" t="s">
        <v>38</v>
      </c>
      <c r="BL23" s="91" t="s">
        <v>38</v>
      </c>
      <c r="BM23" s="91" t="s">
        <v>38</v>
      </c>
      <c r="BN23" s="110"/>
      <c r="BO23" s="148" t="s">
        <v>435</v>
      </c>
      <c r="BQ23" s="108"/>
      <c r="BR23" s="141" t="s">
        <v>162</v>
      </c>
      <c r="BS23" s="117" t="s">
        <v>137</v>
      </c>
      <c r="BT23" s="108" t="s">
        <v>312</v>
      </c>
      <c r="BU23" s="108" t="s">
        <v>312</v>
      </c>
      <c r="BV23" s="108" t="s">
        <v>312</v>
      </c>
      <c r="BW23" s="108" t="s">
        <v>312</v>
      </c>
      <c r="BX23" s="108" t="s">
        <v>312</v>
      </c>
      <c r="BY23" s="108" t="s">
        <v>312</v>
      </c>
      <c r="BZ23" s="108" t="s">
        <v>312</v>
      </c>
      <c r="CA23" s="108" t="s">
        <v>312</v>
      </c>
      <c r="CB23" s="108" t="s">
        <v>312</v>
      </c>
      <c r="CC23" s="108" t="s">
        <v>312</v>
      </c>
      <c r="CD23" s="96"/>
      <c r="CE23" s="96"/>
      <c r="CF23" s="108" t="s">
        <v>312</v>
      </c>
      <c r="CG23" s="108" t="s">
        <v>312</v>
      </c>
      <c r="CH23" s="108" t="s">
        <v>312</v>
      </c>
      <c r="CI23" s="108" t="s">
        <v>312</v>
      </c>
      <c r="CJ23" s="108" t="s">
        <v>312</v>
      </c>
      <c r="CK23" s="108" t="s">
        <v>312</v>
      </c>
      <c r="CL23" s="108" t="s">
        <v>312</v>
      </c>
      <c r="CM23" s="108" t="s">
        <v>312</v>
      </c>
      <c r="CN23" s="108" t="s">
        <v>312</v>
      </c>
      <c r="CO23" s="108" t="s">
        <v>312</v>
      </c>
      <c r="CP23" s="140" t="s">
        <v>313</v>
      </c>
      <c r="CQ23" s="140" t="s">
        <v>313</v>
      </c>
      <c r="CR23" s="140" t="s">
        <v>313</v>
      </c>
      <c r="CS23" s="140" t="s">
        <v>313</v>
      </c>
      <c r="CT23" s="140" t="s">
        <v>313</v>
      </c>
      <c r="CU23" s="15"/>
      <c r="CV23" s="15"/>
      <c r="CW23" s="15"/>
    </row>
    <row r="24" spans="1:101" s="14" customFormat="1" ht="57.75" customHeight="1">
      <c r="A24" s="66" t="s">
        <v>6</v>
      </c>
      <c r="B24" s="67">
        <f t="shared" si="1"/>
        <v>19</v>
      </c>
      <c r="C24" s="68" t="s">
        <v>385</v>
      </c>
      <c r="D24" s="68" t="s">
        <v>405</v>
      </c>
      <c r="E24" s="12">
        <f t="shared" si="2"/>
        <v>9</v>
      </c>
      <c r="F24" s="69" t="s">
        <v>23</v>
      </c>
      <c r="G24" s="69" t="s">
        <v>24</v>
      </c>
      <c r="H24" s="70">
        <f t="shared" si="3"/>
        <v>9</v>
      </c>
      <c r="I24" s="86" t="s">
        <v>31</v>
      </c>
      <c r="J24" s="86" t="s">
        <v>32</v>
      </c>
      <c r="K24" s="87">
        <f t="shared" si="4"/>
        <v>25</v>
      </c>
      <c r="L24" s="143">
        <f t="shared" si="5"/>
        <v>1</v>
      </c>
      <c r="M24" s="183"/>
      <c r="N24" s="185"/>
      <c r="O24" s="13">
        <f t="shared" si="0"/>
        <v>21</v>
      </c>
      <c r="P24" s="91" t="s">
        <v>38</v>
      </c>
      <c r="Q24" s="91" t="s">
        <v>38</v>
      </c>
      <c r="R24" s="91" t="s">
        <v>38</v>
      </c>
      <c r="S24" s="91" t="s">
        <v>38</v>
      </c>
      <c r="T24" s="91" t="s">
        <v>38</v>
      </c>
      <c r="U24" s="91" t="s">
        <v>38</v>
      </c>
      <c r="V24" s="91" t="s">
        <v>38</v>
      </c>
      <c r="W24" s="91" t="s">
        <v>38</v>
      </c>
      <c r="X24" s="91" t="s">
        <v>38</v>
      </c>
      <c r="Y24" s="91" t="s">
        <v>38</v>
      </c>
      <c r="Z24" s="110"/>
      <c r="AA24" s="91" t="s">
        <v>55</v>
      </c>
      <c r="AB24" s="91" t="s">
        <v>55</v>
      </c>
      <c r="AC24" s="148" t="s">
        <v>435</v>
      </c>
      <c r="AD24" s="91" t="s">
        <v>55</v>
      </c>
      <c r="AE24" s="91" t="s">
        <v>55</v>
      </c>
      <c r="AF24" s="91" t="s">
        <v>55</v>
      </c>
      <c r="AG24" s="91" t="s">
        <v>55</v>
      </c>
      <c r="AH24" s="91" t="s">
        <v>55</v>
      </c>
      <c r="AI24" s="91" t="s">
        <v>55</v>
      </c>
      <c r="AJ24" s="91" t="s">
        <v>55</v>
      </c>
      <c r="AK24" s="109"/>
      <c r="AL24" s="93" t="s">
        <v>64</v>
      </c>
      <c r="AM24" s="93" t="s">
        <v>64</v>
      </c>
      <c r="AN24" s="93" t="s">
        <v>64</v>
      </c>
      <c r="AO24" s="93" t="s">
        <v>70</v>
      </c>
      <c r="AP24" s="93" t="s">
        <v>70</v>
      </c>
      <c r="AQ24" s="93" t="s">
        <v>70</v>
      </c>
      <c r="AR24" s="93" t="s">
        <v>70</v>
      </c>
      <c r="AS24" s="93" t="s">
        <v>70</v>
      </c>
      <c r="AT24" s="93" t="s">
        <v>70</v>
      </c>
      <c r="AU24" s="110"/>
      <c r="AV24" s="110"/>
      <c r="AW24" s="110"/>
      <c r="AX24" s="110"/>
      <c r="AY24" s="110"/>
      <c r="AZ24" s="110"/>
      <c r="BA24" s="110"/>
      <c r="BB24" s="92" t="s">
        <v>117</v>
      </c>
      <c r="BC24" s="92" t="s">
        <v>117</v>
      </c>
      <c r="BD24" s="92" t="s">
        <v>117</v>
      </c>
      <c r="BE24" s="68" t="s">
        <v>416</v>
      </c>
      <c r="BF24" s="95"/>
      <c r="BG24" s="95"/>
      <c r="BH24" s="96"/>
      <c r="BI24" s="68" t="s">
        <v>416</v>
      </c>
      <c r="BJ24" s="68" t="s">
        <v>416</v>
      </c>
      <c r="BK24" s="68" t="s">
        <v>416</v>
      </c>
      <c r="BL24" s="68" t="s">
        <v>416</v>
      </c>
      <c r="BM24" s="68" t="s">
        <v>416</v>
      </c>
      <c r="BN24" s="108"/>
      <c r="BO24" s="108"/>
      <c r="BP24" s="108"/>
      <c r="BQ24" s="108"/>
      <c r="BR24" s="141" t="s">
        <v>162</v>
      </c>
      <c r="BS24" s="117" t="s">
        <v>138</v>
      </c>
      <c r="BT24" s="108" t="s">
        <v>314</v>
      </c>
      <c r="BU24" s="108" t="s">
        <v>314</v>
      </c>
      <c r="BV24" s="108" t="s">
        <v>314</v>
      </c>
      <c r="BW24" s="108" t="s">
        <v>314</v>
      </c>
      <c r="BX24" s="108" t="s">
        <v>314</v>
      </c>
      <c r="BY24" s="108" t="s">
        <v>314</v>
      </c>
      <c r="BZ24" s="108" t="s">
        <v>314</v>
      </c>
      <c r="CA24" s="108" t="s">
        <v>314</v>
      </c>
      <c r="CB24" s="108" t="s">
        <v>314</v>
      </c>
      <c r="CC24" s="108" t="s">
        <v>314</v>
      </c>
      <c r="CD24" s="96"/>
      <c r="CE24" s="96"/>
      <c r="CF24" s="108" t="s">
        <v>314</v>
      </c>
      <c r="CG24" s="108" t="s">
        <v>314</v>
      </c>
      <c r="CH24" s="108" t="s">
        <v>314</v>
      </c>
      <c r="CI24" s="108" t="s">
        <v>314</v>
      </c>
      <c r="CJ24" s="108" t="s">
        <v>314</v>
      </c>
      <c r="CK24" s="108" t="s">
        <v>314</v>
      </c>
      <c r="CL24" s="108" t="s">
        <v>314</v>
      </c>
      <c r="CM24" s="108" t="s">
        <v>314</v>
      </c>
      <c r="CN24" s="108" t="s">
        <v>314</v>
      </c>
      <c r="CO24" s="108" t="s">
        <v>314</v>
      </c>
      <c r="CP24" s="140" t="s">
        <v>315</v>
      </c>
      <c r="CQ24" s="140" t="s">
        <v>315</v>
      </c>
      <c r="CR24" s="140" t="s">
        <v>315</v>
      </c>
      <c r="CS24" s="140" t="s">
        <v>315</v>
      </c>
      <c r="CT24" s="140" t="s">
        <v>315</v>
      </c>
      <c r="CU24" s="15"/>
      <c r="CV24" s="15"/>
      <c r="CW24" s="15"/>
    </row>
    <row r="25" spans="1:101" s="14" customFormat="1" ht="57.75" customHeight="1">
      <c r="A25" s="66" t="s">
        <v>6</v>
      </c>
      <c r="B25" s="67">
        <f t="shared" si="1"/>
        <v>19</v>
      </c>
      <c r="C25" s="68" t="s">
        <v>385</v>
      </c>
      <c r="D25" s="68" t="s">
        <v>405</v>
      </c>
      <c r="E25" s="12">
        <f t="shared" si="2"/>
        <v>9</v>
      </c>
      <c r="F25" s="69" t="s">
        <v>23</v>
      </c>
      <c r="G25" s="69" t="s">
        <v>24</v>
      </c>
      <c r="H25" s="70">
        <f t="shared" si="3"/>
        <v>9</v>
      </c>
      <c r="I25" s="86" t="s">
        <v>31</v>
      </c>
      <c r="J25" s="86" t="s">
        <v>32</v>
      </c>
      <c r="K25" s="87">
        <f t="shared" si="4"/>
        <v>25</v>
      </c>
      <c r="L25" s="143">
        <f t="shared" si="5"/>
        <v>1</v>
      </c>
      <c r="M25" s="183"/>
      <c r="N25" s="185"/>
      <c r="O25" s="13">
        <f t="shared" si="0"/>
        <v>22</v>
      </c>
      <c r="P25" s="93" t="s">
        <v>65</v>
      </c>
      <c r="Q25" s="93" t="s">
        <v>65</v>
      </c>
      <c r="R25" s="93" t="s">
        <v>65</v>
      </c>
      <c r="S25" s="93" t="s">
        <v>71</v>
      </c>
      <c r="T25" s="93" t="s">
        <v>71</v>
      </c>
      <c r="U25" s="93" t="s">
        <v>71</v>
      </c>
      <c r="V25" s="93" t="s">
        <v>71</v>
      </c>
      <c r="W25" s="93" t="s">
        <v>71</v>
      </c>
      <c r="X25" s="93" t="s">
        <v>71</v>
      </c>
      <c r="Y25" s="110"/>
      <c r="Z25" s="91" t="s">
        <v>38</v>
      </c>
      <c r="AA25" s="91" t="s">
        <v>38</v>
      </c>
      <c r="AB25" s="91" t="s">
        <v>38</v>
      </c>
      <c r="AC25" s="91" t="s">
        <v>38</v>
      </c>
      <c r="AD25" s="91" t="s">
        <v>38</v>
      </c>
      <c r="AE25" s="91" t="s">
        <v>38</v>
      </c>
      <c r="AF25" s="91" t="s">
        <v>38</v>
      </c>
      <c r="AG25" s="91" t="s">
        <v>38</v>
      </c>
      <c r="AH25" s="91" t="s">
        <v>38</v>
      </c>
      <c r="AI25" s="91" t="s">
        <v>38</v>
      </c>
      <c r="AJ25" s="91" t="s">
        <v>61</v>
      </c>
      <c r="AK25" s="148" t="s">
        <v>435</v>
      </c>
      <c r="AL25" s="91" t="s">
        <v>61</v>
      </c>
      <c r="AM25" s="91" t="s">
        <v>61</v>
      </c>
      <c r="AN25" s="91" t="s">
        <v>61</v>
      </c>
      <c r="AO25" s="91" t="s">
        <v>61</v>
      </c>
      <c r="AP25" s="91" t="s">
        <v>61</v>
      </c>
      <c r="AQ25" s="91" t="s">
        <v>61</v>
      </c>
      <c r="AR25" s="91" t="s">
        <v>61</v>
      </c>
      <c r="AS25" s="91" t="s">
        <v>61</v>
      </c>
      <c r="AT25" s="110"/>
      <c r="AU25" s="110"/>
      <c r="AV25" s="92" t="s">
        <v>391</v>
      </c>
      <c r="AW25" s="68" t="s">
        <v>413</v>
      </c>
      <c r="AX25" s="68" t="s">
        <v>413</v>
      </c>
      <c r="AY25" s="68" t="s">
        <v>413</v>
      </c>
      <c r="AZ25" s="68" t="s">
        <v>413</v>
      </c>
      <c r="BA25" s="68" t="s">
        <v>413</v>
      </c>
      <c r="BB25" s="68" t="s">
        <v>413</v>
      </c>
      <c r="BC25" s="92" t="s">
        <v>389</v>
      </c>
      <c r="BD25" s="92" t="s">
        <v>389</v>
      </c>
      <c r="BE25" s="90"/>
      <c r="BF25" s="95"/>
      <c r="BG25" s="95"/>
      <c r="BH25" s="96"/>
      <c r="BI25" s="86"/>
      <c r="BJ25" s="86"/>
      <c r="BK25" s="86"/>
      <c r="BL25" s="86"/>
      <c r="BM25" s="86"/>
      <c r="BN25" s="108"/>
      <c r="BO25" s="108"/>
      <c r="BP25" s="108"/>
      <c r="BQ25" s="108"/>
      <c r="BR25" s="141" t="s">
        <v>162</v>
      </c>
      <c r="BS25" s="141" t="s">
        <v>526</v>
      </c>
      <c r="BT25" s="108" t="s">
        <v>347</v>
      </c>
      <c r="BU25" s="108" t="s">
        <v>347</v>
      </c>
      <c r="BV25" s="108" t="s">
        <v>347</v>
      </c>
      <c r="BW25" s="108" t="s">
        <v>347</v>
      </c>
      <c r="BX25" s="108" t="s">
        <v>347</v>
      </c>
      <c r="BY25" s="108" t="s">
        <v>347</v>
      </c>
      <c r="BZ25" s="108" t="s">
        <v>347</v>
      </c>
      <c r="CA25" s="108" t="s">
        <v>347</v>
      </c>
      <c r="CB25" s="108" t="s">
        <v>347</v>
      </c>
      <c r="CC25" s="108" t="s">
        <v>347</v>
      </c>
      <c r="CD25" s="96"/>
      <c r="CE25" s="96"/>
      <c r="CF25" s="108" t="s">
        <v>347</v>
      </c>
      <c r="CG25" s="108" t="s">
        <v>347</v>
      </c>
      <c r="CH25" s="108" t="s">
        <v>502</v>
      </c>
      <c r="CI25" s="108" t="s">
        <v>524</v>
      </c>
      <c r="CJ25" s="108" t="s">
        <v>524</v>
      </c>
      <c r="CK25" s="108" t="s">
        <v>524</v>
      </c>
      <c r="CL25" s="108" t="s">
        <v>524</v>
      </c>
      <c r="CM25" s="108" t="s">
        <v>524</v>
      </c>
      <c r="CN25" s="108" t="s">
        <v>524</v>
      </c>
      <c r="CO25" s="140" t="s">
        <v>525</v>
      </c>
      <c r="CP25" s="140" t="s">
        <v>525</v>
      </c>
      <c r="CQ25" s="140" t="s">
        <v>525</v>
      </c>
      <c r="CR25" s="140" t="s">
        <v>525</v>
      </c>
      <c r="CS25" s="140" t="s">
        <v>525</v>
      </c>
      <c r="CT25" s="140" t="s">
        <v>525</v>
      </c>
      <c r="CU25" s="15"/>
      <c r="CV25" s="15"/>
      <c r="CW25" s="15"/>
    </row>
    <row r="26" spans="1:101" s="14" customFormat="1" ht="57.75" customHeight="1">
      <c r="A26" s="66" t="s">
        <v>6</v>
      </c>
      <c r="B26" s="67">
        <f t="shared" si="1"/>
        <v>19</v>
      </c>
      <c r="C26" s="68" t="s">
        <v>385</v>
      </c>
      <c r="D26" s="68" t="s">
        <v>405</v>
      </c>
      <c r="E26" s="12">
        <f t="shared" si="2"/>
        <v>9</v>
      </c>
      <c r="F26" s="69" t="s">
        <v>23</v>
      </c>
      <c r="G26" s="69" t="s">
        <v>24</v>
      </c>
      <c r="H26" s="70">
        <f t="shared" si="3"/>
        <v>9</v>
      </c>
      <c r="I26" s="86" t="s">
        <v>31</v>
      </c>
      <c r="J26" s="86" t="s">
        <v>32</v>
      </c>
      <c r="K26" s="87">
        <f t="shared" si="4"/>
        <v>25</v>
      </c>
      <c r="L26" s="143">
        <f t="shared" si="5"/>
        <v>1</v>
      </c>
      <c r="M26" s="183"/>
      <c r="N26" s="185"/>
      <c r="O26" s="13">
        <f t="shared" si="0"/>
        <v>23</v>
      </c>
      <c r="P26" s="91" t="s">
        <v>40</v>
      </c>
      <c r="Q26" s="91" t="s">
        <v>40</v>
      </c>
      <c r="R26" s="91" t="s">
        <v>40</v>
      </c>
      <c r="S26" s="91" t="s">
        <v>40</v>
      </c>
      <c r="T26" s="91" t="s">
        <v>40</v>
      </c>
      <c r="U26" s="91" t="s">
        <v>40</v>
      </c>
      <c r="V26" s="91" t="s">
        <v>40</v>
      </c>
      <c r="W26" s="91" t="s">
        <v>40</v>
      </c>
      <c r="X26" s="91" t="s">
        <v>40</v>
      </c>
      <c r="Y26" s="91" t="s">
        <v>40</v>
      </c>
      <c r="Z26" s="109"/>
      <c r="AA26" s="110"/>
      <c r="AB26" s="110"/>
      <c r="AC26" s="110"/>
      <c r="AD26" s="110"/>
      <c r="AE26" s="110"/>
      <c r="AF26" s="148" t="s">
        <v>434</v>
      </c>
      <c r="AG26" s="110"/>
      <c r="AH26" s="110"/>
      <c r="AI26" s="90"/>
      <c r="AJ26" s="93" t="s">
        <v>67</v>
      </c>
      <c r="AK26" s="93" t="s">
        <v>67</v>
      </c>
      <c r="AL26" s="93" t="s">
        <v>67</v>
      </c>
      <c r="AM26" s="93" t="s">
        <v>73</v>
      </c>
      <c r="AN26" s="93" t="s">
        <v>73</v>
      </c>
      <c r="AO26" s="93" t="s">
        <v>73</v>
      </c>
      <c r="AP26" s="93" t="s">
        <v>73</v>
      </c>
      <c r="AQ26" s="93" t="s">
        <v>73</v>
      </c>
      <c r="AR26" s="93" t="s">
        <v>73</v>
      </c>
      <c r="AS26" s="90"/>
      <c r="AT26" s="91" t="s">
        <v>49</v>
      </c>
      <c r="AU26" s="91" t="s">
        <v>49</v>
      </c>
      <c r="AV26" s="91" t="s">
        <v>49</v>
      </c>
      <c r="AW26" s="91" t="s">
        <v>49</v>
      </c>
      <c r="AX26" s="91" t="s">
        <v>49</v>
      </c>
      <c r="AY26" s="91" t="s">
        <v>50</v>
      </c>
      <c r="AZ26" s="91" t="s">
        <v>50</v>
      </c>
      <c r="BA26" s="91" t="s">
        <v>50</v>
      </c>
      <c r="BB26" s="91" t="s">
        <v>50</v>
      </c>
      <c r="BC26" s="90"/>
      <c r="BD26" s="90"/>
      <c r="BE26" s="92" t="s">
        <v>391</v>
      </c>
      <c r="BF26" s="95"/>
      <c r="BG26" s="95"/>
      <c r="BH26" s="96"/>
      <c r="BI26" s="92" t="s">
        <v>391</v>
      </c>
      <c r="BJ26" s="92" t="s">
        <v>391</v>
      </c>
      <c r="BK26" s="68" t="s">
        <v>413</v>
      </c>
      <c r="BL26" s="68" t="s">
        <v>413</v>
      </c>
      <c r="BM26" s="68" t="s">
        <v>413</v>
      </c>
      <c r="BN26" s="68" t="s">
        <v>413</v>
      </c>
      <c r="BO26" s="68" t="s">
        <v>413</v>
      </c>
      <c r="BP26" s="86"/>
      <c r="BQ26" s="68" t="s">
        <v>413</v>
      </c>
      <c r="BR26" s="141" t="s">
        <v>162</v>
      </c>
      <c r="BS26" s="117" t="s">
        <v>139</v>
      </c>
      <c r="BT26" s="108" t="s">
        <v>316</v>
      </c>
      <c r="BU26" s="108" t="s">
        <v>316</v>
      </c>
      <c r="BV26" s="108" t="s">
        <v>316</v>
      </c>
      <c r="BW26" s="108" t="s">
        <v>316</v>
      </c>
      <c r="BX26" s="108" t="s">
        <v>316</v>
      </c>
      <c r="BY26" s="108" t="s">
        <v>316</v>
      </c>
      <c r="BZ26" s="108" t="s">
        <v>316</v>
      </c>
      <c r="CA26" s="108" t="s">
        <v>316</v>
      </c>
      <c r="CB26" s="108" t="s">
        <v>316</v>
      </c>
      <c r="CC26" s="108" t="s">
        <v>316</v>
      </c>
      <c r="CD26" s="96"/>
      <c r="CE26" s="96"/>
      <c r="CF26" s="108" t="s">
        <v>316</v>
      </c>
      <c r="CG26" s="108" t="s">
        <v>316</v>
      </c>
      <c r="CH26" s="108" t="s">
        <v>316</v>
      </c>
      <c r="CI26" s="108" t="s">
        <v>316</v>
      </c>
      <c r="CJ26" s="108" t="s">
        <v>316</v>
      </c>
      <c r="CK26" s="108" t="s">
        <v>316</v>
      </c>
      <c r="CL26" s="108" t="s">
        <v>316</v>
      </c>
      <c r="CM26" s="108" t="s">
        <v>316</v>
      </c>
      <c r="CN26" s="108" t="s">
        <v>316</v>
      </c>
      <c r="CO26" s="108" t="s">
        <v>316</v>
      </c>
      <c r="CP26" s="140" t="s">
        <v>317</v>
      </c>
      <c r="CQ26" s="140" t="s">
        <v>317</v>
      </c>
      <c r="CR26" s="140" t="s">
        <v>317</v>
      </c>
      <c r="CS26" s="140" t="s">
        <v>317</v>
      </c>
      <c r="CT26" s="140" t="s">
        <v>317</v>
      </c>
      <c r="CU26" s="15"/>
      <c r="CV26" s="15"/>
      <c r="CW26" s="15"/>
    </row>
    <row r="27" spans="1:101" s="14" customFormat="1" ht="57.75" customHeight="1">
      <c r="A27" s="66" t="s">
        <v>6</v>
      </c>
      <c r="B27" s="67">
        <f>COUNTIF(Y27:BQ27,"ch wew *")</f>
        <v>19</v>
      </c>
      <c r="C27" s="68" t="s">
        <v>385</v>
      </c>
      <c r="D27" s="68" t="s">
        <v>405</v>
      </c>
      <c r="E27" s="12">
        <f>COUNTIF(Y27:BQ27,"ped *")</f>
        <v>9</v>
      </c>
      <c r="F27" s="69" t="s">
        <v>23</v>
      </c>
      <c r="G27" s="69" t="s">
        <v>24</v>
      </c>
      <c r="H27" s="70">
        <f>COUNTIF(Y27:BQ27,"chir *")</f>
        <v>9</v>
      </c>
      <c r="I27" s="86" t="s">
        <v>31</v>
      </c>
      <c r="J27" s="86" t="s">
        <v>32</v>
      </c>
      <c r="K27" s="87">
        <f>COUNTIF(BJ27:CT27,"spec *")</f>
        <v>25</v>
      </c>
      <c r="L27" s="143">
        <f>COUNTIF(Y27:CU27,"CSM *")</f>
        <v>1</v>
      </c>
      <c r="M27" s="183"/>
      <c r="N27" s="185"/>
      <c r="O27" s="13">
        <f t="shared" si="0"/>
        <v>24</v>
      </c>
      <c r="P27" s="110"/>
      <c r="Q27" s="110"/>
      <c r="R27" s="110"/>
      <c r="S27" s="110"/>
      <c r="T27" s="110"/>
      <c r="U27" s="110"/>
      <c r="V27" s="110"/>
      <c r="W27" s="110"/>
      <c r="X27" s="110"/>
      <c r="Y27" s="91" t="s">
        <v>42</v>
      </c>
      <c r="Z27" s="91" t="s">
        <v>42</v>
      </c>
      <c r="AA27" s="148" t="s">
        <v>435</v>
      </c>
      <c r="AB27" s="110"/>
      <c r="AC27" s="91" t="s">
        <v>42</v>
      </c>
      <c r="AD27" s="91" t="s">
        <v>42</v>
      </c>
      <c r="AE27" s="91" t="s">
        <v>42</v>
      </c>
      <c r="AF27" s="91" t="s">
        <v>42</v>
      </c>
      <c r="AG27" s="110"/>
      <c r="AH27" s="91" t="s">
        <v>42</v>
      </c>
      <c r="AI27" s="91" t="s">
        <v>42</v>
      </c>
      <c r="AJ27" s="91" t="s">
        <v>39</v>
      </c>
      <c r="AK27" s="91" t="s">
        <v>42</v>
      </c>
      <c r="AL27" s="91" t="s">
        <v>39</v>
      </c>
      <c r="AM27" s="91" t="s">
        <v>39</v>
      </c>
      <c r="AN27" s="91" t="s">
        <v>39</v>
      </c>
      <c r="AO27" s="91" t="s">
        <v>39</v>
      </c>
      <c r="AP27" s="91" t="s">
        <v>39</v>
      </c>
      <c r="AQ27" s="91" t="s">
        <v>39</v>
      </c>
      <c r="AR27" s="91" t="s">
        <v>39</v>
      </c>
      <c r="AS27" s="91" t="s">
        <v>39</v>
      </c>
      <c r="AT27" s="91" t="s">
        <v>39</v>
      </c>
      <c r="AU27" s="92" t="s">
        <v>395</v>
      </c>
      <c r="AV27" s="92" t="s">
        <v>395</v>
      </c>
      <c r="AW27" s="92" t="s">
        <v>395</v>
      </c>
      <c r="AX27" s="68" t="s">
        <v>421</v>
      </c>
      <c r="AY27" s="68" t="s">
        <v>421</v>
      </c>
      <c r="AZ27" s="68" t="s">
        <v>421</v>
      </c>
      <c r="BA27" s="68" t="s">
        <v>421</v>
      </c>
      <c r="BB27" s="68" t="s">
        <v>421</v>
      </c>
      <c r="BC27" s="68" t="s">
        <v>421</v>
      </c>
      <c r="BD27" s="93" t="s">
        <v>513</v>
      </c>
      <c r="BE27" s="93" t="s">
        <v>513</v>
      </c>
      <c r="BF27" s="95"/>
      <c r="BG27" s="95"/>
      <c r="BH27" s="96"/>
      <c r="BI27" s="93" t="s">
        <v>513</v>
      </c>
      <c r="BJ27" s="93" t="s">
        <v>514</v>
      </c>
      <c r="BK27" s="93" t="s">
        <v>514</v>
      </c>
      <c r="BL27" s="93" t="s">
        <v>514</v>
      </c>
      <c r="BM27" s="93" t="s">
        <v>514</v>
      </c>
      <c r="BN27" s="93" t="s">
        <v>514</v>
      </c>
      <c r="BO27" s="93" t="s">
        <v>514</v>
      </c>
      <c r="BP27" s="108"/>
      <c r="BQ27" s="108"/>
      <c r="BR27" s="141" t="s">
        <v>162</v>
      </c>
      <c r="BS27" s="117" t="s">
        <v>140</v>
      </c>
      <c r="BT27" s="108" t="s">
        <v>318</v>
      </c>
      <c r="BU27" s="108" t="s">
        <v>318</v>
      </c>
      <c r="BV27" s="108" t="s">
        <v>318</v>
      </c>
      <c r="BW27" s="108" t="s">
        <v>318</v>
      </c>
      <c r="BX27" s="108" t="s">
        <v>318</v>
      </c>
      <c r="BY27" s="108" t="s">
        <v>318</v>
      </c>
      <c r="BZ27" s="108" t="s">
        <v>318</v>
      </c>
      <c r="CA27" s="108" t="s">
        <v>318</v>
      </c>
      <c r="CB27" s="108" t="s">
        <v>318</v>
      </c>
      <c r="CC27" s="108" t="s">
        <v>318</v>
      </c>
      <c r="CD27" s="96"/>
      <c r="CE27" s="96"/>
      <c r="CF27" s="108" t="s">
        <v>318</v>
      </c>
      <c r="CG27" s="108" t="s">
        <v>318</v>
      </c>
      <c r="CH27" s="108" t="s">
        <v>318</v>
      </c>
      <c r="CI27" s="108" t="s">
        <v>318</v>
      </c>
      <c r="CJ27" s="108" t="s">
        <v>318</v>
      </c>
      <c r="CK27" s="108" t="s">
        <v>318</v>
      </c>
      <c r="CL27" s="108" t="s">
        <v>318</v>
      </c>
      <c r="CM27" s="108" t="s">
        <v>318</v>
      </c>
      <c r="CN27" s="108" t="s">
        <v>318</v>
      </c>
      <c r="CO27" s="108" t="s">
        <v>318</v>
      </c>
      <c r="CP27" s="140" t="s">
        <v>320</v>
      </c>
      <c r="CQ27" s="140" t="s">
        <v>320</v>
      </c>
      <c r="CR27" s="140" t="s">
        <v>320</v>
      </c>
      <c r="CS27" s="140" t="s">
        <v>320</v>
      </c>
      <c r="CT27" s="140" t="s">
        <v>320</v>
      </c>
      <c r="CU27" s="15"/>
      <c r="CV27" s="15"/>
      <c r="CW27" s="15"/>
    </row>
    <row r="28" spans="1:101" s="14" customFormat="1" ht="57.75" customHeight="1">
      <c r="A28" s="66" t="s">
        <v>6</v>
      </c>
      <c r="B28" s="67">
        <f>COUNTIF(P28:BQ28,"ch wew *")</f>
        <v>19</v>
      </c>
      <c r="C28" s="68" t="s">
        <v>385</v>
      </c>
      <c r="D28" s="68" t="s">
        <v>405</v>
      </c>
      <c r="E28" s="12">
        <f>COUNTIF(P28:BQ28,"ped *")</f>
        <v>9</v>
      </c>
      <c r="F28" s="69" t="s">
        <v>23</v>
      </c>
      <c r="G28" s="69" t="s">
        <v>24</v>
      </c>
      <c r="H28" s="70">
        <f>COUNTIF(P28:BQ28,"chir *")</f>
        <v>9</v>
      </c>
      <c r="I28" s="86" t="s">
        <v>31</v>
      </c>
      <c r="J28" s="86" t="s">
        <v>32</v>
      </c>
      <c r="K28" s="87">
        <f>COUNTIF(S28:CT28,"spec *")</f>
        <v>25</v>
      </c>
      <c r="L28" s="143">
        <f>COUNTIF(P28:CU28,"CSM *")</f>
        <v>1</v>
      </c>
      <c r="M28" s="183"/>
      <c r="N28" s="185"/>
      <c r="O28" s="13">
        <f t="shared" si="0"/>
        <v>25</v>
      </c>
      <c r="P28" s="91" t="s">
        <v>174</v>
      </c>
      <c r="Q28" s="91" t="s">
        <v>174</v>
      </c>
      <c r="R28" s="91" t="s">
        <v>115</v>
      </c>
      <c r="S28" s="91" t="s">
        <v>115</v>
      </c>
      <c r="T28" s="91" t="s">
        <v>115</v>
      </c>
      <c r="U28" s="91" t="s">
        <v>115</v>
      </c>
      <c r="V28" s="91" t="s">
        <v>115</v>
      </c>
      <c r="W28" s="91" t="s">
        <v>115</v>
      </c>
      <c r="X28" s="91" t="s">
        <v>115</v>
      </c>
      <c r="Y28" s="109"/>
      <c r="Z28" s="92" t="s">
        <v>390</v>
      </c>
      <c r="AA28" s="92" t="s">
        <v>390</v>
      </c>
      <c r="AB28" s="92" t="s">
        <v>390</v>
      </c>
      <c r="AC28" s="148" t="s">
        <v>435</v>
      </c>
      <c r="AD28" s="68" t="s">
        <v>420</v>
      </c>
      <c r="AE28" s="68" t="s">
        <v>420</v>
      </c>
      <c r="AF28" s="68" t="s">
        <v>420</v>
      </c>
      <c r="AG28" s="68" t="s">
        <v>420</v>
      </c>
      <c r="AH28" s="68" t="s">
        <v>420</v>
      </c>
      <c r="AI28" s="68" t="s">
        <v>420</v>
      </c>
      <c r="AJ28" s="93" t="s">
        <v>66</v>
      </c>
      <c r="AK28" s="93" t="s">
        <v>66</v>
      </c>
      <c r="AL28" s="93" t="s">
        <v>66</v>
      </c>
      <c r="AM28" s="93" t="s">
        <v>72</v>
      </c>
      <c r="AN28" s="93" t="s">
        <v>72</v>
      </c>
      <c r="AO28" s="93" t="s">
        <v>72</v>
      </c>
      <c r="AP28" s="93" t="s">
        <v>72</v>
      </c>
      <c r="AQ28" s="93" t="s">
        <v>72</v>
      </c>
      <c r="AR28" s="93" t="s">
        <v>72</v>
      </c>
      <c r="AS28" s="90"/>
      <c r="AT28" s="91" t="s">
        <v>52</v>
      </c>
      <c r="AU28" s="91" t="s">
        <v>52</v>
      </c>
      <c r="AV28" s="91" t="s">
        <v>52</v>
      </c>
      <c r="AW28" s="91" t="s">
        <v>52</v>
      </c>
      <c r="AX28" s="91" t="s">
        <v>52</v>
      </c>
      <c r="AY28" s="91" t="s">
        <v>52</v>
      </c>
      <c r="AZ28" s="91" t="s">
        <v>52</v>
      </c>
      <c r="BA28" s="91" t="s">
        <v>52</v>
      </c>
      <c r="BB28" s="91" t="s">
        <v>52</v>
      </c>
      <c r="BC28" s="91" t="s">
        <v>52</v>
      </c>
      <c r="BD28" s="90"/>
      <c r="BE28" s="90"/>
      <c r="BF28" s="95"/>
      <c r="BG28" s="95"/>
      <c r="BH28" s="96"/>
      <c r="BI28" s="86"/>
      <c r="BJ28" s="86"/>
      <c r="BK28" s="86"/>
      <c r="BL28" s="86"/>
      <c r="BM28" s="86"/>
      <c r="BN28" s="108"/>
      <c r="BO28" s="108"/>
      <c r="BP28" s="108"/>
      <c r="BQ28" s="108"/>
      <c r="BR28" s="141" t="s">
        <v>162</v>
      </c>
      <c r="BS28" s="117" t="s">
        <v>141</v>
      </c>
      <c r="BT28" s="108" t="s">
        <v>319</v>
      </c>
      <c r="BU28" s="108" t="s">
        <v>319</v>
      </c>
      <c r="BV28" s="108" t="s">
        <v>319</v>
      </c>
      <c r="BW28" s="108" t="s">
        <v>319</v>
      </c>
      <c r="BX28" s="108" t="s">
        <v>319</v>
      </c>
      <c r="BY28" s="108" t="s">
        <v>319</v>
      </c>
      <c r="BZ28" s="108" t="s">
        <v>319</v>
      </c>
      <c r="CA28" s="108" t="s">
        <v>319</v>
      </c>
      <c r="CB28" s="108" t="s">
        <v>319</v>
      </c>
      <c r="CC28" s="108" t="s">
        <v>319</v>
      </c>
      <c r="CD28" s="96"/>
      <c r="CE28" s="96"/>
      <c r="CF28" s="108" t="s">
        <v>319</v>
      </c>
      <c r="CG28" s="108" t="s">
        <v>319</v>
      </c>
      <c r="CH28" s="108" t="s">
        <v>319</v>
      </c>
      <c r="CI28" s="108" t="s">
        <v>319</v>
      </c>
      <c r="CJ28" s="108" t="s">
        <v>319</v>
      </c>
      <c r="CK28" s="108" t="s">
        <v>319</v>
      </c>
      <c r="CL28" s="108" t="s">
        <v>319</v>
      </c>
      <c r="CM28" s="108" t="s">
        <v>319</v>
      </c>
      <c r="CN28" s="108" t="s">
        <v>319</v>
      </c>
      <c r="CO28" s="108" t="s">
        <v>319</v>
      </c>
      <c r="CP28" s="140" t="s">
        <v>321</v>
      </c>
      <c r="CQ28" s="140" t="s">
        <v>321</v>
      </c>
      <c r="CR28" s="140" t="s">
        <v>321</v>
      </c>
      <c r="CS28" s="140" t="s">
        <v>321</v>
      </c>
      <c r="CT28" s="140" t="s">
        <v>321</v>
      </c>
      <c r="CU28" s="15"/>
      <c r="CV28" s="15"/>
      <c r="CW28" s="15"/>
    </row>
    <row r="29" spans="1:101" s="14" customFormat="1" ht="57.75" customHeight="1">
      <c r="A29" s="66" t="s">
        <v>6</v>
      </c>
      <c r="B29" s="67">
        <f>COUNTIF(P29:BQ29,"ch wew *")</f>
        <v>19</v>
      </c>
      <c r="C29" s="68" t="s">
        <v>385</v>
      </c>
      <c r="D29" s="68" t="s">
        <v>405</v>
      </c>
      <c r="E29" s="12">
        <f>COUNTIF(P29:BQ29,"ped *")</f>
        <v>9</v>
      </c>
      <c r="F29" s="69" t="s">
        <v>23</v>
      </c>
      <c r="G29" s="69" t="s">
        <v>24</v>
      </c>
      <c r="H29" s="70">
        <f>COUNTIF(P29:BQ29,"chir *")</f>
        <v>9</v>
      </c>
      <c r="I29" s="86" t="s">
        <v>31</v>
      </c>
      <c r="J29" s="86" t="s">
        <v>32</v>
      </c>
      <c r="K29" s="87">
        <f>COUNTIF(S29:CT29,"spec *")</f>
        <v>25</v>
      </c>
      <c r="L29" s="143">
        <f>COUNTIF(P29:CU29,"CSM *")</f>
        <v>1</v>
      </c>
      <c r="M29" s="183"/>
      <c r="N29" s="185"/>
      <c r="O29" s="13">
        <f t="shared" si="0"/>
        <v>26</v>
      </c>
      <c r="P29" s="91" t="s">
        <v>45</v>
      </c>
      <c r="Q29" s="91" t="s">
        <v>45</v>
      </c>
      <c r="R29" s="91" t="s">
        <v>45</v>
      </c>
      <c r="S29" s="91" t="s">
        <v>45</v>
      </c>
      <c r="T29" s="91" t="s">
        <v>45</v>
      </c>
      <c r="U29" s="91" t="s">
        <v>45</v>
      </c>
      <c r="V29" s="91" t="s">
        <v>45</v>
      </c>
      <c r="W29" s="91" t="s">
        <v>45</v>
      </c>
      <c r="X29" s="91" t="s">
        <v>45</v>
      </c>
      <c r="Y29" s="109"/>
      <c r="Z29" s="91" t="s">
        <v>39</v>
      </c>
      <c r="AA29" s="91" t="s">
        <v>39</v>
      </c>
      <c r="AB29" s="91" t="s">
        <v>39</v>
      </c>
      <c r="AC29" s="91" t="s">
        <v>39</v>
      </c>
      <c r="AD29" s="91" t="s">
        <v>39</v>
      </c>
      <c r="AE29" s="91" t="s">
        <v>39</v>
      </c>
      <c r="AF29" s="91" t="s">
        <v>39</v>
      </c>
      <c r="AG29" s="91" t="s">
        <v>39</v>
      </c>
      <c r="AH29" s="91" t="s">
        <v>39</v>
      </c>
      <c r="AI29" s="91" t="s">
        <v>39</v>
      </c>
      <c r="AJ29" s="93" t="s">
        <v>80</v>
      </c>
      <c r="AK29" s="93" t="s">
        <v>80</v>
      </c>
      <c r="AL29" s="93" t="s">
        <v>80</v>
      </c>
      <c r="AM29" s="148" t="s">
        <v>435</v>
      </c>
      <c r="AN29" s="93" t="s">
        <v>77</v>
      </c>
      <c r="AO29" s="93" t="s">
        <v>77</v>
      </c>
      <c r="AP29" s="93" t="s">
        <v>77</v>
      </c>
      <c r="AQ29" s="93" t="s">
        <v>77</v>
      </c>
      <c r="AR29" s="93" t="s">
        <v>77</v>
      </c>
      <c r="AS29" s="93" t="s">
        <v>77</v>
      </c>
      <c r="AT29" s="110"/>
      <c r="AU29" s="110"/>
      <c r="AV29" s="110"/>
      <c r="AW29" s="110"/>
      <c r="AX29" s="110"/>
      <c r="AY29" s="110"/>
      <c r="AZ29" s="110"/>
      <c r="BA29" s="110"/>
      <c r="BB29" s="92" t="s">
        <v>396</v>
      </c>
      <c r="BC29" s="92" t="s">
        <v>396</v>
      </c>
      <c r="BD29" s="92" t="s">
        <v>396</v>
      </c>
      <c r="BE29" s="68" t="s">
        <v>422</v>
      </c>
      <c r="BF29" s="95"/>
      <c r="BG29" s="95"/>
      <c r="BH29" s="96"/>
      <c r="BI29" s="68" t="s">
        <v>422</v>
      </c>
      <c r="BJ29" s="68" t="s">
        <v>422</v>
      </c>
      <c r="BK29" s="68" t="s">
        <v>422</v>
      </c>
      <c r="BL29" s="68" t="s">
        <v>422</v>
      </c>
      <c r="BM29" s="68" t="s">
        <v>422</v>
      </c>
      <c r="BN29" s="108"/>
      <c r="BO29" s="108"/>
      <c r="BP29" s="108"/>
      <c r="BQ29" s="108"/>
      <c r="BR29" s="141" t="s">
        <v>162</v>
      </c>
      <c r="BS29" s="141" t="s">
        <v>142</v>
      </c>
      <c r="BT29" s="108" t="s">
        <v>437</v>
      </c>
      <c r="BU29" s="108" t="s">
        <v>437</v>
      </c>
      <c r="BV29" s="108" t="s">
        <v>437</v>
      </c>
      <c r="BW29" s="108" t="s">
        <v>437</v>
      </c>
      <c r="BX29" s="108" t="s">
        <v>437</v>
      </c>
      <c r="BY29" s="108" t="s">
        <v>437</v>
      </c>
      <c r="BZ29" s="108" t="s">
        <v>437</v>
      </c>
      <c r="CA29" s="108" t="s">
        <v>437</v>
      </c>
      <c r="CB29" s="108" t="s">
        <v>437</v>
      </c>
      <c r="CC29" s="108" t="s">
        <v>437</v>
      </c>
      <c r="CD29" s="96"/>
      <c r="CE29" s="96"/>
      <c r="CF29" s="108" t="s">
        <v>437</v>
      </c>
      <c r="CG29" s="108" t="s">
        <v>437</v>
      </c>
      <c r="CH29" s="108" t="s">
        <v>504</v>
      </c>
      <c r="CI29" s="108" t="s">
        <v>348</v>
      </c>
      <c r="CJ29" s="108" t="s">
        <v>348</v>
      </c>
      <c r="CK29" s="108" t="s">
        <v>348</v>
      </c>
      <c r="CL29" s="108" t="s">
        <v>348</v>
      </c>
      <c r="CM29" s="108" t="s">
        <v>348</v>
      </c>
      <c r="CN29" s="108" t="s">
        <v>348</v>
      </c>
      <c r="CO29" s="140" t="s">
        <v>349</v>
      </c>
      <c r="CP29" s="140" t="s">
        <v>349</v>
      </c>
      <c r="CQ29" s="140" t="s">
        <v>349</v>
      </c>
      <c r="CR29" s="140" t="s">
        <v>349</v>
      </c>
      <c r="CS29" s="140" t="s">
        <v>349</v>
      </c>
      <c r="CT29" s="140" t="s">
        <v>349</v>
      </c>
      <c r="CU29" s="15"/>
      <c r="CV29" s="15"/>
      <c r="CW29" s="15"/>
    </row>
    <row r="30" spans="1:101" s="14" customFormat="1" ht="57.75" customHeight="1">
      <c r="A30" s="66" t="s">
        <v>6</v>
      </c>
      <c r="B30" s="67">
        <f>COUNTIF(P30:BQ30,"ch wew *")</f>
        <v>19</v>
      </c>
      <c r="C30" s="68" t="s">
        <v>385</v>
      </c>
      <c r="D30" s="68" t="s">
        <v>405</v>
      </c>
      <c r="E30" s="12">
        <f>COUNTIF(P30:BQ30,"ped *")</f>
        <v>9</v>
      </c>
      <c r="F30" s="69" t="s">
        <v>23</v>
      </c>
      <c r="G30" s="69" t="s">
        <v>24</v>
      </c>
      <c r="H30" s="70">
        <f>COUNTIF(P30:BQ30,"chir *")</f>
        <v>9</v>
      </c>
      <c r="I30" s="86" t="s">
        <v>31</v>
      </c>
      <c r="J30" s="86" t="s">
        <v>32</v>
      </c>
      <c r="K30" s="87">
        <f>COUNTIF(S30:CT30,"spec *")</f>
        <v>25</v>
      </c>
      <c r="L30" s="143">
        <f>COUNTIF(P30:CU30,"CSM *")</f>
        <v>1</v>
      </c>
      <c r="M30" s="183"/>
      <c r="N30" s="185"/>
      <c r="O30" s="13">
        <f t="shared" si="0"/>
        <v>27</v>
      </c>
      <c r="P30" s="91" t="s">
        <v>48</v>
      </c>
      <c r="Q30" s="91" t="s">
        <v>48</v>
      </c>
      <c r="R30" s="91" t="s">
        <v>48</v>
      </c>
      <c r="S30" s="91" t="s">
        <v>48</v>
      </c>
      <c r="T30" s="91" t="s">
        <v>48</v>
      </c>
      <c r="U30" s="91" t="s">
        <v>48</v>
      </c>
      <c r="V30" s="91" t="s">
        <v>48</v>
      </c>
      <c r="W30" s="91" t="s">
        <v>48</v>
      </c>
      <c r="X30" s="91" t="s">
        <v>48</v>
      </c>
      <c r="Y30" s="109"/>
      <c r="Z30" s="109"/>
      <c r="AA30" s="91" t="s">
        <v>52</v>
      </c>
      <c r="AB30" s="91" t="s">
        <v>52</v>
      </c>
      <c r="AC30" s="91" t="s">
        <v>52</v>
      </c>
      <c r="AD30" s="91" t="s">
        <v>52</v>
      </c>
      <c r="AE30" s="91" t="s">
        <v>52</v>
      </c>
      <c r="AF30" s="91" t="s">
        <v>52</v>
      </c>
      <c r="AG30" s="91" t="s">
        <v>52</v>
      </c>
      <c r="AH30" s="91" t="s">
        <v>52</v>
      </c>
      <c r="AI30" s="91" t="s">
        <v>52</v>
      </c>
      <c r="AJ30" s="91" t="s">
        <v>52</v>
      </c>
      <c r="AK30" s="148" t="s">
        <v>434</v>
      </c>
      <c r="AL30" s="110"/>
      <c r="AM30" s="93" t="s">
        <v>517</v>
      </c>
      <c r="AN30" s="93" t="s">
        <v>517</v>
      </c>
      <c r="AO30" s="93" t="s">
        <v>517</v>
      </c>
      <c r="AP30" s="93" t="s">
        <v>517</v>
      </c>
      <c r="AQ30" s="93" t="s">
        <v>517</v>
      </c>
      <c r="AR30" s="93" t="s">
        <v>517</v>
      </c>
      <c r="AS30" s="93" t="s">
        <v>518</v>
      </c>
      <c r="AT30" s="93" t="s">
        <v>518</v>
      </c>
      <c r="AU30" s="93" t="s">
        <v>518</v>
      </c>
      <c r="AV30" s="110"/>
      <c r="AW30" s="110"/>
      <c r="AX30" s="110"/>
      <c r="AY30" s="110"/>
      <c r="AZ30" s="110"/>
      <c r="BA30" s="110"/>
      <c r="BB30" s="110"/>
      <c r="BC30" s="110"/>
      <c r="BD30" s="110"/>
      <c r="BE30" s="92" t="s">
        <v>397</v>
      </c>
      <c r="BF30" s="95"/>
      <c r="BG30" s="95"/>
      <c r="BH30" s="96"/>
      <c r="BI30" s="92" t="s">
        <v>397</v>
      </c>
      <c r="BJ30" s="92" t="s">
        <v>397</v>
      </c>
      <c r="BK30" s="68" t="s">
        <v>423</v>
      </c>
      <c r="BL30" s="68" t="s">
        <v>423</v>
      </c>
      <c r="BM30" s="68" t="s">
        <v>423</v>
      </c>
      <c r="BN30" s="68" t="s">
        <v>423</v>
      </c>
      <c r="BO30" s="68" t="s">
        <v>423</v>
      </c>
      <c r="BP30" s="86"/>
      <c r="BQ30" s="68" t="s">
        <v>423</v>
      </c>
      <c r="BR30" s="141" t="s">
        <v>162</v>
      </c>
      <c r="BS30" s="141" t="s">
        <v>143</v>
      </c>
      <c r="BT30" s="108" t="s">
        <v>350</v>
      </c>
      <c r="BU30" s="108" t="s">
        <v>350</v>
      </c>
      <c r="BV30" s="108" t="s">
        <v>350</v>
      </c>
      <c r="BW30" s="108" t="s">
        <v>350</v>
      </c>
      <c r="BX30" s="108" t="s">
        <v>350</v>
      </c>
      <c r="BY30" s="108" t="s">
        <v>350</v>
      </c>
      <c r="BZ30" s="108" t="s">
        <v>350</v>
      </c>
      <c r="CA30" s="108" t="s">
        <v>350</v>
      </c>
      <c r="CB30" s="108" t="s">
        <v>350</v>
      </c>
      <c r="CC30" s="108" t="s">
        <v>350</v>
      </c>
      <c r="CD30" s="96"/>
      <c r="CE30" s="96"/>
      <c r="CF30" s="108" t="s">
        <v>350</v>
      </c>
      <c r="CG30" s="108" t="s">
        <v>350</v>
      </c>
      <c r="CH30" s="108" t="s">
        <v>503</v>
      </c>
      <c r="CI30" s="108" t="s">
        <v>351</v>
      </c>
      <c r="CJ30" s="108" t="s">
        <v>351</v>
      </c>
      <c r="CK30" s="108" t="s">
        <v>351</v>
      </c>
      <c r="CL30" s="108" t="s">
        <v>351</v>
      </c>
      <c r="CM30" s="108" t="s">
        <v>351</v>
      </c>
      <c r="CN30" s="108" t="s">
        <v>351</v>
      </c>
      <c r="CO30" s="140" t="s">
        <v>352</v>
      </c>
      <c r="CP30" s="140" t="s">
        <v>352</v>
      </c>
      <c r="CQ30" s="140" t="s">
        <v>352</v>
      </c>
      <c r="CR30" s="140" t="s">
        <v>352</v>
      </c>
      <c r="CS30" s="140" t="s">
        <v>352</v>
      </c>
      <c r="CT30" s="140" t="s">
        <v>352</v>
      </c>
      <c r="CU30" s="15"/>
      <c r="CV30" s="15"/>
      <c r="CW30" s="15"/>
    </row>
    <row r="31" spans="1:101" s="14" customFormat="1" ht="57.75" customHeight="1">
      <c r="A31" s="66" t="s">
        <v>6</v>
      </c>
      <c r="B31" s="67">
        <f>COUNTIF(U31:BQ31,"ch wew *")</f>
        <v>19</v>
      </c>
      <c r="C31" s="68" t="s">
        <v>385</v>
      </c>
      <c r="D31" s="68" t="s">
        <v>405</v>
      </c>
      <c r="E31" s="12">
        <f>COUNTIF(U31:BQ31,"ped *")</f>
        <v>9</v>
      </c>
      <c r="F31" s="69" t="s">
        <v>23</v>
      </c>
      <c r="G31" s="69" t="s">
        <v>24</v>
      </c>
      <c r="H31" s="70">
        <f>COUNTIF(U31:BQ31,"chir *")</f>
        <v>9</v>
      </c>
      <c r="I31" s="86" t="s">
        <v>31</v>
      </c>
      <c r="J31" s="86" t="s">
        <v>32</v>
      </c>
      <c r="K31" s="87">
        <f>COUNTIF(AC31:CT31,"spec *")</f>
        <v>25</v>
      </c>
      <c r="L31" s="143">
        <f>COUNTIF(U31:CU31,"CSM *")</f>
        <v>1</v>
      </c>
      <c r="M31" s="183"/>
      <c r="N31" s="186"/>
      <c r="O31" s="13">
        <f t="shared" si="0"/>
        <v>28</v>
      </c>
      <c r="P31" s="110"/>
      <c r="Q31" s="110"/>
      <c r="R31" s="110"/>
      <c r="S31" s="110"/>
      <c r="T31" s="110"/>
      <c r="U31" s="68" t="s">
        <v>420</v>
      </c>
      <c r="V31" s="148" t="s">
        <v>435</v>
      </c>
      <c r="W31" s="68" t="s">
        <v>420</v>
      </c>
      <c r="X31" s="68" t="s">
        <v>420</v>
      </c>
      <c r="Y31" s="68" t="s">
        <v>420</v>
      </c>
      <c r="Z31" s="92" t="s">
        <v>390</v>
      </c>
      <c r="AA31" s="92" t="s">
        <v>390</v>
      </c>
      <c r="AB31" s="92" t="s">
        <v>390</v>
      </c>
      <c r="AC31" s="68" t="s">
        <v>420</v>
      </c>
      <c r="AD31" s="68" t="s">
        <v>420</v>
      </c>
      <c r="AE31" s="110"/>
      <c r="AF31" s="110"/>
      <c r="AG31" s="110"/>
      <c r="AH31" s="110"/>
      <c r="AI31" s="110"/>
      <c r="AJ31" s="91" t="s">
        <v>116</v>
      </c>
      <c r="AK31" s="91" t="s">
        <v>116</v>
      </c>
      <c r="AL31" s="91" t="s">
        <v>116</v>
      </c>
      <c r="AM31" s="91" t="s">
        <v>116</v>
      </c>
      <c r="AN31" s="91" t="s">
        <v>116</v>
      </c>
      <c r="AO31" s="91" t="s">
        <v>116</v>
      </c>
      <c r="AP31" s="91" t="s">
        <v>116</v>
      </c>
      <c r="AQ31" s="91" t="s">
        <v>116</v>
      </c>
      <c r="AR31" s="91" t="s">
        <v>116</v>
      </c>
      <c r="AS31" s="110"/>
      <c r="AT31" s="93" t="s">
        <v>95</v>
      </c>
      <c r="AU31" s="93" t="s">
        <v>108</v>
      </c>
      <c r="AV31" s="93" t="s">
        <v>108</v>
      </c>
      <c r="AW31" s="93" t="s">
        <v>109</v>
      </c>
      <c r="AX31" s="93" t="s">
        <v>109</v>
      </c>
      <c r="AY31" s="93" t="s">
        <v>109</v>
      </c>
      <c r="AZ31" s="93" t="s">
        <v>109</v>
      </c>
      <c r="BA31" s="93" t="s">
        <v>109</v>
      </c>
      <c r="BB31" s="93" t="s">
        <v>109</v>
      </c>
      <c r="BC31" s="110"/>
      <c r="BD31" s="91" t="s">
        <v>52</v>
      </c>
      <c r="BE31" s="91" t="s">
        <v>52</v>
      </c>
      <c r="BF31" s="95"/>
      <c r="BG31" s="95"/>
      <c r="BH31" s="96"/>
      <c r="BI31" s="91" t="s">
        <v>52</v>
      </c>
      <c r="BJ31" s="91" t="s">
        <v>52</v>
      </c>
      <c r="BK31" s="91" t="s">
        <v>52</v>
      </c>
      <c r="BL31" s="91" t="s">
        <v>52</v>
      </c>
      <c r="BM31" s="91" t="s">
        <v>52</v>
      </c>
      <c r="BN31" s="91" t="s">
        <v>52</v>
      </c>
      <c r="BO31" s="91" t="s">
        <v>52</v>
      </c>
      <c r="BP31" s="108"/>
      <c r="BQ31" s="91" t="s">
        <v>52</v>
      </c>
      <c r="BR31" s="141" t="s">
        <v>162</v>
      </c>
      <c r="BS31" s="117" t="s">
        <v>541</v>
      </c>
      <c r="BT31" s="108" t="s">
        <v>542</v>
      </c>
      <c r="BU31" s="108" t="s">
        <v>542</v>
      </c>
      <c r="BV31" s="108" t="s">
        <v>542</v>
      </c>
      <c r="BW31" s="108" t="s">
        <v>542</v>
      </c>
      <c r="BX31" s="108" t="s">
        <v>542</v>
      </c>
      <c r="BY31" s="108" t="s">
        <v>542</v>
      </c>
      <c r="BZ31" s="108" t="s">
        <v>542</v>
      </c>
      <c r="CA31" s="108" t="s">
        <v>542</v>
      </c>
      <c r="CB31" s="108" t="s">
        <v>542</v>
      </c>
      <c r="CC31" s="108" t="s">
        <v>542</v>
      </c>
      <c r="CD31" s="96"/>
      <c r="CE31" s="96"/>
      <c r="CF31" s="108" t="s">
        <v>542</v>
      </c>
      <c r="CG31" s="108" t="s">
        <v>542</v>
      </c>
      <c r="CH31" s="108" t="s">
        <v>542</v>
      </c>
      <c r="CI31" s="108" t="s">
        <v>542</v>
      </c>
      <c r="CJ31" s="108" t="s">
        <v>542</v>
      </c>
      <c r="CK31" s="108" t="s">
        <v>542</v>
      </c>
      <c r="CL31" s="108" t="s">
        <v>542</v>
      </c>
      <c r="CM31" s="108" t="s">
        <v>542</v>
      </c>
      <c r="CN31" s="108" t="s">
        <v>542</v>
      </c>
      <c r="CO31" s="108" t="s">
        <v>542</v>
      </c>
      <c r="CP31" s="140" t="s">
        <v>543</v>
      </c>
      <c r="CQ31" s="140" t="s">
        <v>543</v>
      </c>
      <c r="CR31" s="140" t="s">
        <v>543</v>
      </c>
      <c r="CS31" s="140" t="s">
        <v>543</v>
      </c>
      <c r="CT31" s="140" t="s">
        <v>543</v>
      </c>
      <c r="CU31" s="15"/>
      <c r="CV31" s="15"/>
      <c r="CW31" s="15"/>
    </row>
    <row r="32" spans="1:101" s="16" customFormat="1" ht="63.75" customHeight="1">
      <c r="A32" s="66" t="s">
        <v>6</v>
      </c>
      <c r="B32" s="67">
        <f>COUNTIF(P32:BQ32,"ch wew *")</f>
        <v>19</v>
      </c>
      <c r="C32" s="68" t="s">
        <v>385</v>
      </c>
      <c r="D32" s="68" t="s">
        <v>405</v>
      </c>
      <c r="E32" s="12">
        <f t="shared" ref="E32:E37" si="6">COUNTIF(P32:BQ32,"ped *")</f>
        <v>9</v>
      </c>
      <c r="F32" s="69" t="s">
        <v>23</v>
      </c>
      <c r="G32" s="69" t="s">
        <v>24</v>
      </c>
      <c r="H32" s="70">
        <f>COUNTIF(P32:BQ32,"chir *")</f>
        <v>9</v>
      </c>
      <c r="I32" s="86" t="s">
        <v>31</v>
      </c>
      <c r="J32" s="86" t="s">
        <v>32</v>
      </c>
      <c r="K32" s="87">
        <f t="shared" ref="K32:K37" si="7">COUNTIF(S32:CT32,"spec *")</f>
        <v>25</v>
      </c>
      <c r="L32" s="143">
        <f t="shared" ref="L32:L37" si="8">COUNTIF(P32:CU32,"CSM *")</f>
        <v>1</v>
      </c>
      <c r="M32" s="189" t="s">
        <v>8</v>
      </c>
      <c r="N32" s="191">
        <v>4</v>
      </c>
      <c r="O32" s="52">
        <v>29</v>
      </c>
      <c r="P32" s="91" t="s">
        <v>116</v>
      </c>
      <c r="Q32" s="91" t="s">
        <v>116</v>
      </c>
      <c r="R32" s="91" t="s">
        <v>116</v>
      </c>
      <c r="S32" s="91" t="s">
        <v>116</v>
      </c>
      <c r="T32" s="91" t="s">
        <v>116</v>
      </c>
      <c r="U32" s="91" t="s">
        <v>116</v>
      </c>
      <c r="V32" s="91" t="s">
        <v>116</v>
      </c>
      <c r="W32" s="91" t="s">
        <v>116</v>
      </c>
      <c r="X32" s="91" t="s">
        <v>116</v>
      </c>
      <c r="Y32" s="111"/>
      <c r="Z32" s="109"/>
      <c r="AA32" s="91" t="s">
        <v>60</v>
      </c>
      <c r="AB32" s="91" t="s">
        <v>60</v>
      </c>
      <c r="AC32" s="91" t="s">
        <v>60</v>
      </c>
      <c r="AD32" s="91" t="s">
        <v>60</v>
      </c>
      <c r="AE32" s="91" t="s">
        <v>60</v>
      </c>
      <c r="AF32" s="91" t="s">
        <v>60</v>
      </c>
      <c r="AG32" s="91" t="s">
        <v>60</v>
      </c>
      <c r="AH32" s="91" t="s">
        <v>60</v>
      </c>
      <c r="AI32" s="91" t="s">
        <v>60</v>
      </c>
      <c r="AJ32" s="91" t="s">
        <v>60</v>
      </c>
      <c r="AK32" s="111"/>
      <c r="AL32" s="111"/>
      <c r="AM32" s="148" t="s">
        <v>434</v>
      </c>
      <c r="AN32" s="111"/>
      <c r="AO32" s="111"/>
      <c r="AP32" s="111"/>
      <c r="AQ32" s="111"/>
      <c r="AR32" s="111"/>
      <c r="AS32" s="111"/>
      <c r="AT32" s="92" t="s">
        <v>400</v>
      </c>
      <c r="AU32" s="92" t="s">
        <v>400</v>
      </c>
      <c r="AV32" s="92" t="s">
        <v>400</v>
      </c>
      <c r="AW32" s="68" t="s">
        <v>426</v>
      </c>
      <c r="AX32" s="68" t="s">
        <v>426</v>
      </c>
      <c r="AY32" s="68" t="s">
        <v>426</v>
      </c>
      <c r="AZ32" s="68" t="s">
        <v>426</v>
      </c>
      <c r="BA32" s="68" t="s">
        <v>426</v>
      </c>
      <c r="BB32" s="68" t="s">
        <v>426</v>
      </c>
      <c r="BC32" s="111"/>
      <c r="BD32" s="93" t="s">
        <v>95</v>
      </c>
      <c r="BE32" s="93" t="s">
        <v>110</v>
      </c>
      <c r="BF32" s="95"/>
      <c r="BG32" s="95"/>
      <c r="BH32" s="96"/>
      <c r="BI32" s="93" t="s">
        <v>110</v>
      </c>
      <c r="BJ32" s="93" t="s">
        <v>111</v>
      </c>
      <c r="BK32" s="93" t="s">
        <v>111</v>
      </c>
      <c r="BL32" s="93" t="s">
        <v>111</v>
      </c>
      <c r="BM32" s="93" t="s">
        <v>111</v>
      </c>
      <c r="BN32" s="93" t="s">
        <v>111</v>
      </c>
      <c r="BO32" s="93" t="s">
        <v>111</v>
      </c>
      <c r="BP32" s="108"/>
      <c r="BQ32" s="108"/>
      <c r="BR32" s="141" t="s">
        <v>163</v>
      </c>
      <c r="BS32" s="141" t="s">
        <v>144</v>
      </c>
      <c r="BT32" s="108" t="s">
        <v>376</v>
      </c>
      <c r="BU32" s="108" t="s">
        <v>376</v>
      </c>
      <c r="BV32" s="108" t="s">
        <v>376</v>
      </c>
      <c r="BW32" s="108" t="s">
        <v>376</v>
      </c>
      <c r="BX32" s="140" t="s">
        <v>506</v>
      </c>
      <c r="BY32" s="140" t="s">
        <v>506</v>
      </c>
      <c r="BZ32" s="140" t="s">
        <v>506</v>
      </c>
      <c r="CA32" s="140" t="s">
        <v>506</v>
      </c>
      <c r="CB32" s="140" t="s">
        <v>505</v>
      </c>
      <c r="CC32" s="140" t="s">
        <v>505</v>
      </c>
      <c r="CD32" s="96"/>
      <c r="CE32" s="96"/>
      <c r="CF32" s="140" t="s">
        <v>505</v>
      </c>
      <c r="CG32" s="140" t="s">
        <v>505</v>
      </c>
      <c r="CH32" s="108" t="s">
        <v>377</v>
      </c>
      <c r="CI32" s="108" t="s">
        <v>377</v>
      </c>
      <c r="CJ32" s="108" t="s">
        <v>377</v>
      </c>
      <c r="CK32" s="108" t="s">
        <v>377</v>
      </c>
      <c r="CL32" s="108" t="s">
        <v>378</v>
      </c>
      <c r="CM32" s="108" t="s">
        <v>378</v>
      </c>
      <c r="CN32" s="108" t="s">
        <v>378</v>
      </c>
      <c r="CO32" s="108" t="s">
        <v>378</v>
      </c>
      <c r="CP32" s="108" t="s">
        <v>378</v>
      </c>
      <c r="CQ32" s="108" t="s">
        <v>378</v>
      </c>
      <c r="CR32" s="140" t="s">
        <v>533</v>
      </c>
      <c r="CS32" s="140" t="s">
        <v>533</v>
      </c>
      <c r="CT32" s="140" t="s">
        <v>533</v>
      </c>
    </row>
    <row r="33" spans="1:98" s="16" customFormat="1" ht="57.75" customHeight="1">
      <c r="A33" s="66" t="s">
        <v>6</v>
      </c>
      <c r="B33" s="67">
        <f>COUNTIF(P33:BQ33,"ch wew *")</f>
        <v>19</v>
      </c>
      <c r="C33" s="68" t="s">
        <v>385</v>
      </c>
      <c r="D33" s="68" t="s">
        <v>405</v>
      </c>
      <c r="E33" s="12">
        <f t="shared" si="6"/>
        <v>9</v>
      </c>
      <c r="F33" s="69" t="s">
        <v>23</v>
      </c>
      <c r="G33" s="69" t="s">
        <v>24</v>
      </c>
      <c r="H33" s="70">
        <f>COUNTIF(P33:BQ33,"chir *")</f>
        <v>9</v>
      </c>
      <c r="I33" s="86" t="s">
        <v>31</v>
      </c>
      <c r="J33" s="86" t="s">
        <v>32</v>
      </c>
      <c r="K33" s="87">
        <f t="shared" si="7"/>
        <v>25</v>
      </c>
      <c r="L33" s="143">
        <f t="shared" si="8"/>
        <v>1</v>
      </c>
      <c r="M33" s="189"/>
      <c r="N33" s="191"/>
      <c r="O33" s="52">
        <v>30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92" t="s">
        <v>396</v>
      </c>
      <c r="AA33" s="92" t="s">
        <v>396</v>
      </c>
      <c r="AB33" s="92" t="s">
        <v>396</v>
      </c>
      <c r="AC33" s="148" t="s">
        <v>435</v>
      </c>
      <c r="AD33" s="68" t="s">
        <v>422</v>
      </c>
      <c r="AE33" s="68" t="s">
        <v>422</v>
      </c>
      <c r="AF33" s="68" t="s">
        <v>422</v>
      </c>
      <c r="AG33" s="68" t="s">
        <v>422</v>
      </c>
      <c r="AH33" s="68" t="s">
        <v>422</v>
      </c>
      <c r="AI33" s="68" t="s">
        <v>422</v>
      </c>
      <c r="AJ33" s="93" t="s">
        <v>94</v>
      </c>
      <c r="AK33" s="93" t="s">
        <v>98</v>
      </c>
      <c r="AL33" s="93" t="s">
        <v>98</v>
      </c>
      <c r="AM33" s="93" t="s">
        <v>92</v>
      </c>
      <c r="AN33" s="93" t="s">
        <v>92</v>
      </c>
      <c r="AO33" s="93" t="s">
        <v>92</v>
      </c>
      <c r="AP33" s="93" t="s">
        <v>92</v>
      </c>
      <c r="AQ33" s="93" t="s">
        <v>92</v>
      </c>
      <c r="AR33" s="93" t="s">
        <v>92</v>
      </c>
      <c r="AS33" s="111"/>
      <c r="AT33" s="111"/>
      <c r="AU33" s="91" t="s">
        <v>483</v>
      </c>
      <c r="AV33" s="91" t="s">
        <v>483</v>
      </c>
      <c r="AW33" s="91" t="s">
        <v>483</v>
      </c>
      <c r="AX33" s="91" t="s">
        <v>483</v>
      </c>
      <c r="AY33" s="91" t="s">
        <v>106</v>
      </c>
      <c r="AZ33" s="91" t="s">
        <v>483</v>
      </c>
      <c r="BA33" s="91" t="s">
        <v>483</v>
      </c>
      <c r="BB33" s="91" t="s">
        <v>483</v>
      </c>
      <c r="BC33" s="91" t="s">
        <v>106</v>
      </c>
      <c r="BD33" s="91" t="s">
        <v>106</v>
      </c>
      <c r="BE33" s="91" t="s">
        <v>60</v>
      </c>
      <c r="BF33" s="95"/>
      <c r="BG33" s="95"/>
      <c r="BH33" s="96"/>
      <c r="BI33" s="91" t="s">
        <v>60</v>
      </c>
      <c r="BJ33" s="91" t="s">
        <v>60</v>
      </c>
      <c r="BK33" s="91" t="s">
        <v>60</v>
      </c>
      <c r="BL33" s="91" t="s">
        <v>60</v>
      </c>
      <c r="BM33" s="91" t="s">
        <v>60</v>
      </c>
      <c r="BN33" s="91" t="s">
        <v>60</v>
      </c>
      <c r="BO33" s="91" t="s">
        <v>60</v>
      </c>
      <c r="BP33" s="108"/>
      <c r="BQ33" s="91" t="s">
        <v>60</v>
      </c>
      <c r="BR33" s="141" t="s">
        <v>163</v>
      </c>
      <c r="BS33" s="141" t="s">
        <v>145</v>
      </c>
      <c r="BT33" s="108" t="s">
        <v>372</v>
      </c>
      <c r="BU33" s="108" t="s">
        <v>372</v>
      </c>
      <c r="BV33" s="108" t="s">
        <v>372</v>
      </c>
      <c r="BW33" s="108" t="s">
        <v>372</v>
      </c>
      <c r="BX33" s="108" t="s">
        <v>372</v>
      </c>
      <c r="BY33" s="108" t="s">
        <v>372</v>
      </c>
      <c r="BZ33" s="108" t="s">
        <v>372</v>
      </c>
      <c r="CA33" s="108" t="s">
        <v>372</v>
      </c>
      <c r="CB33" s="108" t="s">
        <v>372</v>
      </c>
      <c r="CC33" s="108" t="s">
        <v>372</v>
      </c>
      <c r="CD33" s="96"/>
      <c r="CE33" s="96"/>
      <c r="CF33" s="108" t="s">
        <v>372</v>
      </c>
      <c r="CG33" s="108" t="s">
        <v>372</v>
      </c>
      <c r="CH33" s="108" t="s">
        <v>372</v>
      </c>
      <c r="CI33" s="108" t="s">
        <v>372</v>
      </c>
      <c r="CJ33" s="108" t="s">
        <v>372</v>
      </c>
      <c r="CK33" s="108" t="s">
        <v>372</v>
      </c>
      <c r="CL33" s="140" t="s">
        <v>373</v>
      </c>
      <c r="CM33" s="108" t="s">
        <v>374</v>
      </c>
      <c r="CN33" s="108" t="s">
        <v>374</v>
      </c>
      <c r="CO33" s="108" t="s">
        <v>374</v>
      </c>
      <c r="CP33" s="108" t="s">
        <v>374</v>
      </c>
      <c r="CQ33" s="140" t="s">
        <v>375</v>
      </c>
      <c r="CR33" s="140" t="s">
        <v>375</v>
      </c>
      <c r="CS33" s="140" t="s">
        <v>375</v>
      </c>
      <c r="CT33" s="140" t="s">
        <v>375</v>
      </c>
    </row>
    <row r="34" spans="1:98" s="17" customFormat="1" ht="57.75" customHeight="1">
      <c r="A34" s="66" t="s">
        <v>6</v>
      </c>
      <c r="B34" s="67">
        <f>COUNTIF(P34:BQ34,"ch wew *")</f>
        <v>19</v>
      </c>
      <c r="C34" s="68" t="s">
        <v>385</v>
      </c>
      <c r="D34" s="68" t="s">
        <v>405</v>
      </c>
      <c r="E34" s="12">
        <f t="shared" si="6"/>
        <v>9</v>
      </c>
      <c r="F34" s="69" t="s">
        <v>23</v>
      </c>
      <c r="G34" s="69" t="s">
        <v>24</v>
      </c>
      <c r="H34" s="70">
        <f>COUNTIF(P34:BQ34,"chir *")</f>
        <v>9</v>
      </c>
      <c r="I34" s="86" t="s">
        <v>31</v>
      </c>
      <c r="J34" s="86" t="s">
        <v>32</v>
      </c>
      <c r="K34" s="87">
        <f t="shared" si="7"/>
        <v>25</v>
      </c>
      <c r="L34" s="143">
        <f t="shared" si="8"/>
        <v>1</v>
      </c>
      <c r="M34" s="189"/>
      <c r="N34" s="191"/>
      <c r="O34" s="52">
        <v>31</v>
      </c>
      <c r="P34" s="93" t="s">
        <v>66</v>
      </c>
      <c r="Q34" s="93" t="s">
        <v>66</v>
      </c>
      <c r="R34" s="93" t="s">
        <v>66</v>
      </c>
      <c r="S34" s="93" t="s">
        <v>72</v>
      </c>
      <c r="T34" s="93" t="s">
        <v>72</v>
      </c>
      <c r="U34" s="93" t="s">
        <v>72</v>
      </c>
      <c r="V34" s="93" t="s">
        <v>72</v>
      </c>
      <c r="W34" s="93" t="s">
        <v>72</v>
      </c>
      <c r="X34" s="93" t="s">
        <v>72</v>
      </c>
      <c r="Y34" s="109"/>
      <c r="Z34" s="91" t="s">
        <v>106</v>
      </c>
      <c r="AA34" s="91" t="s">
        <v>106</v>
      </c>
      <c r="AB34" s="91" t="s">
        <v>106</v>
      </c>
      <c r="AC34" s="91" t="s">
        <v>106</v>
      </c>
      <c r="AD34" s="91" t="s">
        <v>106</v>
      </c>
      <c r="AE34" s="91" t="s">
        <v>106</v>
      </c>
      <c r="AF34" s="91" t="s">
        <v>106</v>
      </c>
      <c r="AG34" s="91" t="s">
        <v>106</v>
      </c>
      <c r="AH34" s="91" t="s">
        <v>106</v>
      </c>
      <c r="AI34" s="109"/>
      <c r="AJ34" s="92" t="s">
        <v>425</v>
      </c>
      <c r="AK34" s="148" t="s">
        <v>435</v>
      </c>
      <c r="AL34" s="109"/>
      <c r="AM34" s="92" t="s">
        <v>425</v>
      </c>
      <c r="AN34" s="92" t="s">
        <v>425</v>
      </c>
      <c r="AO34" s="109"/>
      <c r="AP34" s="109"/>
      <c r="AQ34" s="109"/>
      <c r="AR34" s="109"/>
      <c r="AS34" s="109"/>
      <c r="AT34" s="91" t="s">
        <v>47</v>
      </c>
      <c r="AU34" s="91" t="s">
        <v>47</v>
      </c>
      <c r="AV34" s="91" t="s">
        <v>47</v>
      </c>
      <c r="AW34" s="91" t="s">
        <v>47</v>
      </c>
      <c r="AX34" s="91" t="s">
        <v>47</v>
      </c>
      <c r="AY34" s="91" t="s">
        <v>47</v>
      </c>
      <c r="AZ34" s="91" t="s">
        <v>47</v>
      </c>
      <c r="BA34" s="91" t="s">
        <v>47</v>
      </c>
      <c r="BB34" s="91" t="s">
        <v>47</v>
      </c>
      <c r="BC34" s="91" t="s">
        <v>47</v>
      </c>
      <c r="BD34" s="109"/>
      <c r="BE34" s="92" t="s">
        <v>399</v>
      </c>
      <c r="BF34" s="95"/>
      <c r="BG34" s="95"/>
      <c r="BH34" s="96"/>
      <c r="BI34" s="92" t="s">
        <v>399</v>
      </c>
      <c r="BJ34" s="92" t="s">
        <v>399</v>
      </c>
      <c r="BK34" s="109"/>
      <c r="BL34" s="92" t="s">
        <v>425</v>
      </c>
      <c r="BM34" s="92" t="s">
        <v>425</v>
      </c>
      <c r="BN34" s="109"/>
      <c r="BO34" s="92" t="s">
        <v>425</v>
      </c>
      <c r="BP34" s="108"/>
      <c r="BQ34" s="109"/>
      <c r="BR34" s="141" t="s">
        <v>163</v>
      </c>
      <c r="BS34" s="141" t="s">
        <v>523</v>
      </c>
      <c r="BT34" s="108" t="s">
        <v>379</v>
      </c>
      <c r="BU34" s="108" t="s">
        <v>379</v>
      </c>
      <c r="BV34" s="108" t="s">
        <v>379</v>
      </c>
      <c r="BW34" s="108" t="s">
        <v>379</v>
      </c>
      <c r="BX34" s="140" t="s">
        <v>507</v>
      </c>
      <c r="BY34" s="140" t="s">
        <v>507</v>
      </c>
      <c r="BZ34" s="140" t="s">
        <v>507</v>
      </c>
      <c r="CA34" s="140" t="s">
        <v>507</v>
      </c>
      <c r="CB34" s="140" t="s">
        <v>508</v>
      </c>
      <c r="CC34" s="140" t="s">
        <v>508</v>
      </c>
      <c r="CD34" s="96"/>
      <c r="CE34" s="96"/>
      <c r="CF34" s="140" t="s">
        <v>508</v>
      </c>
      <c r="CG34" s="140" t="s">
        <v>508</v>
      </c>
      <c r="CH34" s="108" t="s">
        <v>380</v>
      </c>
      <c r="CI34" s="108" t="s">
        <v>380</v>
      </c>
      <c r="CJ34" s="108" t="s">
        <v>380</v>
      </c>
      <c r="CK34" s="108" t="s">
        <v>380</v>
      </c>
      <c r="CL34" s="108" t="s">
        <v>381</v>
      </c>
      <c r="CM34" s="108" t="s">
        <v>381</v>
      </c>
      <c r="CN34" s="108" t="s">
        <v>381</v>
      </c>
      <c r="CO34" s="108" t="s">
        <v>381</v>
      </c>
      <c r="CP34" s="108" t="s">
        <v>381</v>
      </c>
      <c r="CQ34" s="108" t="s">
        <v>381</v>
      </c>
      <c r="CR34" s="140" t="s">
        <v>534</v>
      </c>
      <c r="CS34" s="140" t="s">
        <v>534</v>
      </c>
      <c r="CT34" s="140" t="s">
        <v>534</v>
      </c>
    </row>
    <row r="35" spans="1:98" s="17" customFormat="1" ht="57.75" customHeight="1">
      <c r="A35" s="66" t="s">
        <v>6</v>
      </c>
      <c r="B35" s="67">
        <f>COUNTIF(P35:BH35,"ch wew *")</f>
        <v>19</v>
      </c>
      <c r="C35" s="68" t="s">
        <v>385</v>
      </c>
      <c r="D35" s="68" t="s">
        <v>405</v>
      </c>
      <c r="E35" s="12">
        <f t="shared" si="6"/>
        <v>9</v>
      </c>
      <c r="F35" s="69" t="s">
        <v>23</v>
      </c>
      <c r="G35" s="69" t="s">
        <v>24</v>
      </c>
      <c r="H35" s="70">
        <f>COUNTIF(P35:BH35,"chir *")</f>
        <v>9</v>
      </c>
      <c r="I35" s="86" t="s">
        <v>31</v>
      </c>
      <c r="J35" s="86" t="s">
        <v>32</v>
      </c>
      <c r="K35" s="87">
        <f t="shared" si="7"/>
        <v>25</v>
      </c>
      <c r="L35" s="143">
        <f t="shared" si="8"/>
        <v>1</v>
      </c>
      <c r="M35" s="189"/>
      <c r="N35" s="191"/>
      <c r="O35" s="52">
        <v>32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93" t="s">
        <v>67</v>
      </c>
      <c r="AA35" s="93" t="s">
        <v>67</v>
      </c>
      <c r="AB35" s="93" t="s">
        <v>67</v>
      </c>
      <c r="AC35" s="93" t="s">
        <v>73</v>
      </c>
      <c r="AD35" s="93" t="s">
        <v>73</v>
      </c>
      <c r="AE35" s="93" t="s">
        <v>73</v>
      </c>
      <c r="AF35" s="93" t="s">
        <v>73</v>
      </c>
      <c r="AG35" s="93" t="s">
        <v>73</v>
      </c>
      <c r="AH35" s="93" t="s">
        <v>73</v>
      </c>
      <c r="AI35" s="90"/>
      <c r="AJ35" s="91" t="s">
        <v>47</v>
      </c>
      <c r="AK35" s="91" t="s">
        <v>47</v>
      </c>
      <c r="AL35" s="91" t="s">
        <v>47</v>
      </c>
      <c r="AM35" s="91" t="s">
        <v>47</v>
      </c>
      <c r="AN35" s="91" t="s">
        <v>47</v>
      </c>
      <c r="AO35" s="91" t="s">
        <v>47</v>
      </c>
      <c r="AP35" s="91" t="s">
        <v>47</v>
      </c>
      <c r="AQ35" s="91" t="s">
        <v>47</v>
      </c>
      <c r="AR35" s="91" t="s">
        <v>47</v>
      </c>
      <c r="AS35" s="91" t="s">
        <v>47</v>
      </c>
      <c r="AT35" s="91" t="s">
        <v>55</v>
      </c>
      <c r="AU35" s="91" t="s">
        <v>55</v>
      </c>
      <c r="AV35" s="91" t="s">
        <v>55</v>
      </c>
      <c r="AW35" s="91" t="s">
        <v>55</v>
      </c>
      <c r="AX35" s="91" t="s">
        <v>55</v>
      </c>
      <c r="AY35" s="91" t="s">
        <v>55</v>
      </c>
      <c r="AZ35" s="91" t="s">
        <v>55</v>
      </c>
      <c r="BA35" s="91" t="s">
        <v>55</v>
      </c>
      <c r="BB35" s="91" t="s">
        <v>55</v>
      </c>
      <c r="BC35" s="109"/>
      <c r="BD35" s="92" t="s">
        <v>398</v>
      </c>
      <c r="BE35" s="92" t="s">
        <v>398</v>
      </c>
      <c r="BF35" s="95"/>
      <c r="BG35" s="95"/>
      <c r="BH35" s="96"/>
      <c r="BI35" s="92" t="s">
        <v>424</v>
      </c>
      <c r="BJ35" s="92" t="s">
        <v>424</v>
      </c>
      <c r="BK35" s="92" t="s">
        <v>424</v>
      </c>
      <c r="BL35" s="92" t="s">
        <v>398</v>
      </c>
      <c r="BM35" s="92" t="s">
        <v>424</v>
      </c>
      <c r="BN35" s="92" t="s">
        <v>424</v>
      </c>
      <c r="BO35" s="148" t="s">
        <v>435</v>
      </c>
      <c r="BP35" s="108"/>
      <c r="BQ35" s="92" t="s">
        <v>424</v>
      </c>
      <c r="BR35" s="141" t="s">
        <v>164</v>
      </c>
      <c r="BS35" s="117" t="s">
        <v>146</v>
      </c>
      <c r="BT35" s="108" t="s">
        <v>322</v>
      </c>
      <c r="BU35" s="108" t="s">
        <v>322</v>
      </c>
      <c r="BV35" s="108" t="s">
        <v>322</v>
      </c>
      <c r="BW35" s="108" t="s">
        <v>322</v>
      </c>
      <c r="BX35" s="108" t="s">
        <v>322</v>
      </c>
      <c r="BY35" s="108" t="s">
        <v>322</v>
      </c>
      <c r="BZ35" s="108" t="s">
        <v>322</v>
      </c>
      <c r="CA35" s="108" t="s">
        <v>322</v>
      </c>
      <c r="CB35" s="108" t="s">
        <v>322</v>
      </c>
      <c r="CC35" s="108" t="s">
        <v>322</v>
      </c>
      <c r="CD35" s="96"/>
      <c r="CE35" s="96"/>
      <c r="CF35" s="108" t="s">
        <v>322</v>
      </c>
      <c r="CG35" s="108" t="s">
        <v>322</v>
      </c>
      <c r="CH35" s="108" t="s">
        <v>322</v>
      </c>
      <c r="CI35" s="108" t="s">
        <v>322</v>
      </c>
      <c r="CJ35" s="108" t="s">
        <v>322</v>
      </c>
      <c r="CK35" s="108" t="s">
        <v>322</v>
      </c>
      <c r="CL35" s="108" t="s">
        <v>322</v>
      </c>
      <c r="CM35" s="108" t="s">
        <v>322</v>
      </c>
      <c r="CN35" s="108" t="s">
        <v>322</v>
      </c>
      <c r="CO35" s="108" t="s">
        <v>322</v>
      </c>
      <c r="CP35" s="140" t="s">
        <v>327</v>
      </c>
      <c r="CQ35" s="140" t="s">
        <v>327</v>
      </c>
      <c r="CR35" s="140" t="s">
        <v>327</v>
      </c>
      <c r="CS35" s="140" t="s">
        <v>327</v>
      </c>
      <c r="CT35" s="140" t="s">
        <v>327</v>
      </c>
    </row>
    <row r="36" spans="1:98" s="17" customFormat="1" ht="57.75" customHeight="1">
      <c r="A36" s="66" t="s">
        <v>6</v>
      </c>
      <c r="B36" s="67">
        <f>COUNTIF(P36:BQ36,"ch wew *")</f>
        <v>19</v>
      </c>
      <c r="C36" s="68" t="s">
        <v>385</v>
      </c>
      <c r="D36" s="68" t="s">
        <v>405</v>
      </c>
      <c r="E36" s="12">
        <f t="shared" si="6"/>
        <v>9</v>
      </c>
      <c r="F36" s="69" t="s">
        <v>23</v>
      </c>
      <c r="G36" s="69" t="s">
        <v>24</v>
      </c>
      <c r="H36" s="70">
        <f>COUNTIF(P36:BQ36,"chir *")</f>
        <v>9</v>
      </c>
      <c r="I36" s="86" t="s">
        <v>31</v>
      </c>
      <c r="J36" s="86" t="s">
        <v>32</v>
      </c>
      <c r="K36" s="87">
        <f t="shared" si="7"/>
        <v>25</v>
      </c>
      <c r="L36" s="143">
        <f t="shared" si="8"/>
        <v>1</v>
      </c>
      <c r="M36" s="189"/>
      <c r="N36" s="191"/>
      <c r="O36" s="52">
        <v>33</v>
      </c>
      <c r="P36" s="93" t="s">
        <v>63</v>
      </c>
      <c r="Q36" s="93" t="s">
        <v>63</v>
      </c>
      <c r="R36" s="93" t="s">
        <v>63</v>
      </c>
      <c r="S36" s="93" t="s">
        <v>69</v>
      </c>
      <c r="T36" s="93" t="s">
        <v>69</v>
      </c>
      <c r="U36" s="93" t="s">
        <v>69</v>
      </c>
      <c r="V36" s="148" t="s">
        <v>435</v>
      </c>
      <c r="W36" s="93" t="s">
        <v>69</v>
      </c>
      <c r="X36" s="93" t="s">
        <v>69</v>
      </c>
      <c r="Y36" s="93" t="s">
        <v>69</v>
      </c>
      <c r="Z36" s="92" t="s">
        <v>393</v>
      </c>
      <c r="AA36" s="92" t="s">
        <v>393</v>
      </c>
      <c r="AB36" s="92" t="s">
        <v>393</v>
      </c>
      <c r="AC36" s="68" t="s">
        <v>418</v>
      </c>
      <c r="AD36" s="68" t="s">
        <v>418</v>
      </c>
      <c r="AE36" s="68" t="s">
        <v>418</v>
      </c>
      <c r="AF36" s="68" t="s">
        <v>418</v>
      </c>
      <c r="AG36" s="68" t="s">
        <v>418</v>
      </c>
      <c r="AH36" s="68" t="s">
        <v>418</v>
      </c>
      <c r="AI36" s="90"/>
      <c r="AJ36" s="91" t="s">
        <v>46</v>
      </c>
      <c r="AK36" s="91" t="s">
        <v>46</v>
      </c>
      <c r="AL36" s="91" t="s">
        <v>46</v>
      </c>
      <c r="AM36" s="91" t="s">
        <v>46</v>
      </c>
      <c r="AN36" s="91" t="s">
        <v>46</v>
      </c>
      <c r="AO36" s="91" t="s">
        <v>46</v>
      </c>
      <c r="AP36" s="91" t="s">
        <v>46</v>
      </c>
      <c r="AQ36" s="91" t="s">
        <v>46</v>
      </c>
      <c r="AR36" s="91" t="s">
        <v>46</v>
      </c>
      <c r="AS36" s="91" t="s">
        <v>46</v>
      </c>
      <c r="AT36" s="91" t="s">
        <v>44</v>
      </c>
      <c r="AU36" s="91" t="s">
        <v>44</v>
      </c>
      <c r="AV36" s="91" t="s">
        <v>44</v>
      </c>
      <c r="AW36" s="91" t="s">
        <v>44</v>
      </c>
      <c r="AX36" s="91" t="s">
        <v>44</v>
      </c>
      <c r="AY36" s="91" t="s">
        <v>44</v>
      </c>
      <c r="AZ36" s="91" t="s">
        <v>44</v>
      </c>
      <c r="BA36" s="91" t="s">
        <v>44</v>
      </c>
      <c r="BB36" s="91" t="s">
        <v>44</v>
      </c>
      <c r="BC36" s="90"/>
      <c r="BD36" s="109"/>
      <c r="BE36" s="109"/>
      <c r="BF36" s="95"/>
      <c r="BG36" s="95"/>
      <c r="BH36" s="96"/>
      <c r="BI36" s="109"/>
      <c r="BJ36" s="109"/>
      <c r="BK36" s="109"/>
      <c r="BL36" s="109"/>
      <c r="BM36" s="109"/>
      <c r="BN36" s="109"/>
      <c r="BO36" s="109"/>
      <c r="BP36" s="109"/>
      <c r="BQ36" s="109"/>
      <c r="BR36" s="141" t="s">
        <v>164</v>
      </c>
      <c r="BS36" s="117" t="s">
        <v>147</v>
      </c>
      <c r="BT36" s="108" t="s">
        <v>323</v>
      </c>
      <c r="BU36" s="108" t="s">
        <v>323</v>
      </c>
      <c r="BV36" s="108" t="s">
        <v>323</v>
      </c>
      <c r="BW36" s="108" t="s">
        <v>323</v>
      </c>
      <c r="BX36" s="108" t="s">
        <v>323</v>
      </c>
      <c r="BY36" s="108" t="s">
        <v>323</v>
      </c>
      <c r="BZ36" s="108" t="s">
        <v>323</v>
      </c>
      <c r="CA36" s="108" t="s">
        <v>323</v>
      </c>
      <c r="CB36" s="108" t="s">
        <v>323</v>
      </c>
      <c r="CC36" s="108" t="s">
        <v>323</v>
      </c>
      <c r="CD36" s="96"/>
      <c r="CE36" s="96"/>
      <c r="CF36" s="108" t="s">
        <v>323</v>
      </c>
      <c r="CG36" s="108" t="s">
        <v>323</v>
      </c>
      <c r="CH36" s="108" t="s">
        <v>323</v>
      </c>
      <c r="CI36" s="108" t="s">
        <v>323</v>
      </c>
      <c r="CJ36" s="108" t="s">
        <v>323</v>
      </c>
      <c r="CK36" s="108" t="s">
        <v>323</v>
      </c>
      <c r="CL36" s="108" t="s">
        <v>323</v>
      </c>
      <c r="CM36" s="108" t="s">
        <v>323</v>
      </c>
      <c r="CN36" s="108" t="s">
        <v>323</v>
      </c>
      <c r="CO36" s="108" t="s">
        <v>323</v>
      </c>
      <c r="CP36" s="140" t="s">
        <v>328</v>
      </c>
      <c r="CQ36" s="140" t="s">
        <v>328</v>
      </c>
      <c r="CR36" s="140" t="s">
        <v>328</v>
      </c>
      <c r="CS36" s="140" t="s">
        <v>328</v>
      </c>
      <c r="CT36" s="140" t="s">
        <v>328</v>
      </c>
    </row>
    <row r="37" spans="1:98" s="17" customFormat="1" ht="57.75" customHeight="1">
      <c r="A37" s="66" t="s">
        <v>6</v>
      </c>
      <c r="B37" s="67">
        <f>COUNTIF(P37:BQ37,"ch wew *")</f>
        <v>19</v>
      </c>
      <c r="C37" s="68" t="s">
        <v>385</v>
      </c>
      <c r="D37" s="68" t="s">
        <v>405</v>
      </c>
      <c r="E37" s="12">
        <f t="shared" si="6"/>
        <v>9</v>
      </c>
      <c r="F37" s="69" t="s">
        <v>23</v>
      </c>
      <c r="G37" s="69" t="s">
        <v>24</v>
      </c>
      <c r="H37" s="70">
        <f>COUNTIF(P37:BQ37,"chir *")</f>
        <v>9</v>
      </c>
      <c r="I37" s="86" t="s">
        <v>31</v>
      </c>
      <c r="J37" s="86" t="s">
        <v>32</v>
      </c>
      <c r="K37" s="87">
        <f t="shared" si="7"/>
        <v>25</v>
      </c>
      <c r="L37" s="143">
        <f t="shared" si="8"/>
        <v>1</v>
      </c>
      <c r="M37" s="189"/>
      <c r="N37" s="191"/>
      <c r="O37" s="52">
        <v>34</v>
      </c>
      <c r="P37" s="91" t="s">
        <v>59</v>
      </c>
      <c r="Q37" s="91" t="s">
        <v>59</v>
      </c>
      <c r="R37" s="91" t="s">
        <v>59</v>
      </c>
      <c r="S37" s="91" t="s">
        <v>59</v>
      </c>
      <c r="T37" s="91" t="s">
        <v>59</v>
      </c>
      <c r="U37" s="91" t="s">
        <v>59</v>
      </c>
      <c r="V37" s="91" t="s">
        <v>59</v>
      </c>
      <c r="W37" s="91" t="s">
        <v>59</v>
      </c>
      <c r="X37" s="91" t="s">
        <v>59</v>
      </c>
      <c r="Y37" s="109"/>
      <c r="Z37" s="109"/>
      <c r="AA37" s="109"/>
      <c r="AB37" s="109"/>
      <c r="AC37" s="109"/>
      <c r="AD37" s="109"/>
      <c r="AE37" s="109"/>
      <c r="AF37" s="148" t="s">
        <v>434</v>
      </c>
      <c r="AG37" s="109"/>
      <c r="AH37" s="109"/>
      <c r="AI37" s="109"/>
      <c r="AJ37" s="92" t="s">
        <v>401</v>
      </c>
      <c r="AK37" s="92" t="s">
        <v>401</v>
      </c>
      <c r="AL37" s="68" t="s">
        <v>427</v>
      </c>
      <c r="AM37" s="68" t="s">
        <v>427</v>
      </c>
      <c r="AN37" s="68" t="s">
        <v>427</v>
      </c>
      <c r="AO37" s="92" t="s">
        <v>402</v>
      </c>
      <c r="AP37" s="68" t="s">
        <v>428</v>
      </c>
      <c r="AQ37" s="68" t="s">
        <v>428</v>
      </c>
      <c r="AR37" s="68" t="s">
        <v>428</v>
      </c>
      <c r="AS37" s="90"/>
      <c r="AT37" s="93" t="s">
        <v>63</v>
      </c>
      <c r="AU37" s="93" t="s">
        <v>63</v>
      </c>
      <c r="AV37" s="93" t="s">
        <v>63</v>
      </c>
      <c r="AW37" s="93" t="s">
        <v>69</v>
      </c>
      <c r="AX37" s="93" t="s">
        <v>69</v>
      </c>
      <c r="AY37" s="93" t="s">
        <v>69</v>
      </c>
      <c r="AZ37" s="93" t="s">
        <v>69</v>
      </c>
      <c r="BA37" s="93" t="s">
        <v>69</v>
      </c>
      <c r="BB37" s="93" t="s">
        <v>69</v>
      </c>
      <c r="BC37" s="109"/>
      <c r="BD37" s="91" t="s">
        <v>41</v>
      </c>
      <c r="BE37" s="91" t="s">
        <v>41</v>
      </c>
      <c r="BF37" s="95"/>
      <c r="BG37" s="95"/>
      <c r="BH37" s="96"/>
      <c r="BI37" s="91" t="s">
        <v>41</v>
      </c>
      <c r="BJ37" s="91" t="s">
        <v>41</v>
      </c>
      <c r="BK37" s="91" t="s">
        <v>41</v>
      </c>
      <c r="BL37" s="91" t="s">
        <v>41</v>
      </c>
      <c r="BM37" s="91" t="s">
        <v>41</v>
      </c>
      <c r="BN37" s="91" t="s">
        <v>41</v>
      </c>
      <c r="BO37" s="91" t="s">
        <v>41</v>
      </c>
      <c r="BP37" s="108"/>
      <c r="BQ37" s="91" t="s">
        <v>41</v>
      </c>
      <c r="BR37" s="141" t="s">
        <v>165</v>
      </c>
      <c r="BS37" s="117" t="s">
        <v>292</v>
      </c>
      <c r="BT37" s="108" t="s">
        <v>324</v>
      </c>
      <c r="BU37" s="108" t="s">
        <v>324</v>
      </c>
      <c r="BV37" s="108" t="s">
        <v>324</v>
      </c>
      <c r="BW37" s="108" t="s">
        <v>324</v>
      </c>
      <c r="BX37" s="108" t="s">
        <v>324</v>
      </c>
      <c r="BY37" s="108" t="s">
        <v>324</v>
      </c>
      <c r="BZ37" s="108" t="s">
        <v>324</v>
      </c>
      <c r="CA37" s="108" t="s">
        <v>324</v>
      </c>
      <c r="CB37" s="108" t="s">
        <v>324</v>
      </c>
      <c r="CC37" s="108" t="s">
        <v>324</v>
      </c>
      <c r="CD37" s="96"/>
      <c r="CE37" s="96"/>
      <c r="CF37" s="108" t="s">
        <v>324</v>
      </c>
      <c r="CG37" s="108" t="s">
        <v>324</v>
      </c>
      <c r="CH37" s="108" t="s">
        <v>324</v>
      </c>
      <c r="CI37" s="108" t="s">
        <v>324</v>
      </c>
      <c r="CJ37" s="108" t="s">
        <v>324</v>
      </c>
      <c r="CK37" s="108" t="s">
        <v>324</v>
      </c>
      <c r="CL37" s="108" t="s">
        <v>324</v>
      </c>
      <c r="CM37" s="108" t="s">
        <v>324</v>
      </c>
      <c r="CN37" s="108" t="s">
        <v>324</v>
      </c>
      <c r="CO37" s="108" t="s">
        <v>324</v>
      </c>
      <c r="CP37" s="140" t="s">
        <v>329</v>
      </c>
      <c r="CQ37" s="140" t="s">
        <v>329</v>
      </c>
      <c r="CR37" s="140" t="s">
        <v>329</v>
      </c>
      <c r="CS37" s="140" t="s">
        <v>329</v>
      </c>
      <c r="CT37" s="140" t="s">
        <v>329</v>
      </c>
    </row>
    <row r="38" spans="1:98" s="17" customFormat="1" ht="57.75" customHeight="1">
      <c r="A38" s="66" t="s">
        <v>6</v>
      </c>
      <c r="B38" s="67">
        <f>COUNTIF(U38:BQ38,"ch wew *")</f>
        <v>19</v>
      </c>
      <c r="C38" s="68" t="s">
        <v>385</v>
      </c>
      <c r="D38" s="68" t="s">
        <v>405</v>
      </c>
      <c r="E38" s="12">
        <f>COUNTIF(U38:BQ38,"ped *")</f>
        <v>9</v>
      </c>
      <c r="F38" s="69" t="s">
        <v>23</v>
      </c>
      <c r="G38" s="69" t="s">
        <v>24</v>
      </c>
      <c r="H38" s="70">
        <f>COUNTIF(U38:BQ38,"chir *")</f>
        <v>9</v>
      </c>
      <c r="I38" s="86" t="s">
        <v>31</v>
      </c>
      <c r="J38" s="86" t="s">
        <v>32</v>
      </c>
      <c r="K38" s="87">
        <f>COUNTIF(AM38:CT38,"spec *")</f>
        <v>25</v>
      </c>
      <c r="L38" s="143">
        <f>COUNTIF(U38:CU38,"CSM *")</f>
        <v>1</v>
      </c>
      <c r="M38" s="189"/>
      <c r="N38" s="191"/>
      <c r="O38" s="52">
        <v>35</v>
      </c>
      <c r="P38" s="109"/>
      <c r="Q38" s="109"/>
      <c r="R38" s="109"/>
      <c r="S38" s="109"/>
      <c r="T38" s="109"/>
      <c r="U38" s="92" t="s">
        <v>429</v>
      </c>
      <c r="V38" s="68" t="s">
        <v>419</v>
      </c>
      <c r="W38" s="68" t="s">
        <v>419</v>
      </c>
      <c r="X38" s="92" t="s">
        <v>429</v>
      </c>
      <c r="Y38" s="68" t="s">
        <v>419</v>
      </c>
      <c r="Z38" s="93" t="s">
        <v>63</v>
      </c>
      <c r="AA38" s="93" t="s">
        <v>63</v>
      </c>
      <c r="AB38" s="93" t="s">
        <v>63</v>
      </c>
      <c r="AC38" s="93" t="s">
        <v>69</v>
      </c>
      <c r="AD38" s="93" t="s">
        <v>69</v>
      </c>
      <c r="AE38" s="93" t="s">
        <v>69</v>
      </c>
      <c r="AF38" s="93" t="s">
        <v>69</v>
      </c>
      <c r="AG38" s="93" t="s">
        <v>69</v>
      </c>
      <c r="AH38" s="109"/>
      <c r="AI38" s="93" t="s">
        <v>69</v>
      </c>
      <c r="AJ38" s="92" t="s">
        <v>402</v>
      </c>
      <c r="AL38" s="92" t="s">
        <v>402</v>
      </c>
      <c r="AM38" s="92" t="s">
        <v>429</v>
      </c>
      <c r="AN38" s="92" t="s">
        <v>403</v>
      </c>
      <c r="AO38" s="91" t="s">
        <v>54</v>
      </c>
      <c r="AP38" s="91" t="s">
        <v>54</v>
      </c>
      <c r="AQ38" s="91" t="s">
        <v>54</v>
      </c>
      <c r="AR38" s="91" t="s">
        <v>54</v>
      </c>
      <c r="AS38" s="91" t="s">
        <v>54</v>
      </c>
      <c r="AT38" s="110"/>
      <c r="AU38" s="110"/>
      <c r="AV38" s="110"/>
      <c r="AW38" s="91" t="s">
        <v>54</v>
      </c>
      <c r="AX38" s="91" t="s">
        <v>54</v>
      </c>
      <c r="AY38" s="91" t="s">
        <v>54</v>
      </c>
      <c r="AZ38" s="91" t="s">
        <v>54</v>
      </c>
      <c r="BA38" s="91" t="s">
        <v>54</v>
      </c>
      <c r="BB38" s="109"/>
      <c r="BC38" s="91" t="s">
        <v>512</v>
      </c>
      <c r="BD38" s="90"/>
      <c r="BE38" s="91" t="s">
        <v>512</v>
      </c>
      <c r="BF38" s="95"/>
      <c r="BG38" s="95"/>
      <c r="BH38" s="96"/>
      <c r="BI38" s="109"/>
      <c r="BJ38" s="91" t="s">
        <v>512</v>
      </c>
      <c r="BK38" s="91" t="s">
        <v>512</v>
      </c>
      <c r="BL38" s="91" t="s">
        <v>512</v>
      </c>
      <c r="BM38" s="91" t="s">
        <v>512</v>
      </c>
      <c r="BN38" s="91" t="s">
        <v>44</v>
      </c>
      <c r="BO38" s="91" t="s">
        <v>44</v>
      </c>
      <c r="BP38" s="148" t="s">
        <v>434</v>
      </c>
      <c r="BQ38" s="91" t="s">
        <v>44</v>
      </c>
      <c r="BR38" s="141" t="s">
        <v>166</v>
      </c>
      <c r="BS38" s="117" t="s">
        <v>148</v>
      </c>
      <c r="BT38" s="108" t="s">
        <v>325</v>
      </c>
      <c r="BU38" s="108" t="s">
        <v>325</v>
      </c>
      <c r="BV38" s="108" t="s">
        <v>325</v>
      </c>
      <c r="BW38" s="108" t="s">
        <v>325</v>
      </c>
      <c r="BX38" s="108" t="s">
        <v>325</v>
      </c>
      <c r="BY38" s="108" t="s">
        <v>325</v>
      </c>
      <c r="BZ38" s="108" t="s">
        <v>325</v>
      </c>
      <c r="CA38" s="108" t="s">
        <v>325</v>
      </c>
      <c r="CB38" s="108" t="s">
        <v>325</v>
      </c>
      <c r="CC38" s="108" t="s">
        <v>325</v>
      </c>
      <c r="CD38" s="96"/>
      <c r="CE38" s="96"/>
      <c r="CF38" s="108" t="s">
        <v>325</v>
      </c>
      <c r="CG38" s="108" t="s">
        <v>325</v>
      </c>
      <c r="CH38" s="108" t="s">
        <v>325</v>
      </c>
      <c r="CI38" s="108" t="s">
        <v>325</v>
      </c>
      <c r="CJ38" s="108" t="s">
        <v>325</v>
      </c>
      <c r="CK38" s="108" t="s">
        <v>325</v>
      </c>
      <c r="CL38" s="108" t="s">
        <v>325</v>
      </c>
      <c r="CM38" s="108" t="s">
        <v>325</v>
      </c>
      <c r="CN38" s="108" t="s">
        <v>325</v>
      </c>
      <c r="CO38" s="108" t="s">
        <v>325</v>
      </c>
      <c r="CP38" s="140" t="s">
        <v>330</v>
      </c>
      <c r="CQ38" s="140" t="s">
        <v>330</v>
      </c>
      <c r="CR38" s="140" t="s">
        <v>330</v>
      </c>
      <c r="CS38" s="140" t="s">
        <v>330</v>
      </c>
      <c r="CT38" s="140" t="s">
        <v>330</v>
      </c>
    </row>
    <row r="39" spans="1:98" s="17" customFormat="1" ht="57.75" customHeight="1">
      <c r="A39" s="66" t="s">
        <v>6</v>
      </c>
      <c r="B39" s="67">
        <f t="shared" ref="B39:B46" si="9">COUNTIF(P39:BQ39,"ch wew *")</f>
        <v>19</v>
      </c>
      <c r="C39" s="68" t="s">
        <v>385</v>
      </c>
      <c r="D39" s="68" t="s">
        <v>405</v>
      </c>
      <c r="E39" s="12">
        <f t="shared" ref="E39:E46" si="10">COUNTIF(P39:BQ39,"ped *")</f>
        <v>9</v>
      </c>
      <c r="F39" s="69" t="s">
        <v>23</v>
      </c>
      <c r="G39" s="69" t="s">
        <v>24</v>
      </c>
      <c r="H39" s="70">
        <f t="shared" ref="H39:H46" si="11">COUNTIF(P39:BQ39,"chir *")</f>
        <v>9</v>
      </c>
      <c r="I39" s="86" t="s">
        <v>31</v>
      </c>
      <c r="J39" s="86" t="s">
        <v>32</v>
      </c>
      <c r="K39" s="87">
        <f>COUNTIF(S39:CT39,"spec *")</f>
        <v>25</v>
      </c>
      <c r="L39" s="143">
        <f t="shared" ref="L39:L46" si="12">COUNTIF(P39:CU39,"CSM *")</f>
        <v>1</v>
      </c>
      <c r="M39" s="189"/>
      <c r="N39" s="53"/>
      <c r="O39" s="52">
        <v>36</v>
      </c>
      <c r="P39" s="91" t="s">
        <v>55</v>
      </c>
      <c r="Q39" s="91" t="s">
        <v>55</v>
      </c>
      <c r="R39" s="91" t="s">
        <v>55</v>
      </c>
      <c r="S39" s="91" t="s">
        <v>55</v>
      </c>
      <c r="T39" s="91" t="s">
        <v>55</v>
      </c>
      <c r="U39" s="91" t="s">
        <v>55</v>
      </c>
      <c r="V39" s="91" t="s">
        <v>55</v>
      </c>
      <c r="W39" s="91" t="s">
        <v>55</v>
      </c>
      <c r="X39" s="91" t="s">
        <v>55</v>
      </c>
      <c r="Y39" s="91" t="s">
        <v>55</v>
      </c>
      <c r="Z39" s="92" t="s">
        <v>403</v>
      </c>
      <c r="AA39" s="109"/>
      <c r="AB39" s="92" t="s">
        <v>403</v>
      </c>
      <c r="AC39" s="92" t="s">
        <v>403</v>
      </c>
      <c r="AD39" s="92" t="s">
        <v>429</v>
      </c>
      <c r="AE39" s="92" t="s">
        <v>429</v>
      </c>
      <c r="AF39" s="92" t="s">
        <v>429</v>
      </c>
      <c r="AG39" s="92" t="s">
        <v>429</v>
      </c>
      <c r="AH39" s="92" t="s">
        <v>429</v>
      </c>
      <c r="AI39" s="92" t="s">
        <v>429</v>
      </c>
      <c r="AJ39" s="91" t="s">
        <v>44</v>
      </c>
      <c r="AK39" s="91" t="s">
        <v>44</v>
      </c>
      <c r="AL39" s="91" t="s">
        <v>44</v>
      </c>
      <c r="AM39" s="148" t="s">
        <v>434</v>
      </c>
      <c r="AN39" s="91" t="s">
        <v>44</v>
      </c>
      <c r="AO39" s="91" t="s">
        <v>44</v>
      </c>
      <c r="AP39" s="91" t="s">
        <v>44</v>
      </c>
      <c r="AQ39" s="91" t="s">
        <v>44</v>
      </c>
      <c r="AR39" s="91" t="s">
        <v>44</v>
      </c>
      <c r="AS39" s="91" t="s">
        <v>44</v>
      </c>
      <c r="AT39" s="109"/>
      <c r="AU39" s="109"/>
      <c r="AV39" s="109"/>
      <c r="AW39" s="109"/>
      <c r="AX39" s="93" t="s">
        <v>82</v>
      </c>
      <c r="AY39" s="109"/>
      <c r="AZ39" s="109"/>
      <c r="BA39" s="109"/>
      <c r="BB39" s="109"/>
      <c r="BC39" s="93" t="s">
        <v>82</v>
      </c>
      <c r="BD39" s="93" t="s">
        <v>85</v>
      </c>
      <c r="BE39" s="93" t="s">
        <v>85</v>
      </c>
      <c r="BF39" s="95"/>
      <c r="BG39" s="95"/>
      <c r="BH39" s="96"/>
      <c r="BI39" s="93" t="s">
        <v>82</v>
      </c>
      <c r="BJ39" s="93" t="s">
        <v>82</v>
      </c>
      <c r="BK39" s="109"/>
      <c r="BL39" s="93" t="s">
        <v>82</v>
      </c>
      <c r="BM39" s="109"/>
      <c r="BN39" s="93" t="s">
        <v>85</v>
      </c>
      <c r="BO39" s="93" t="s">
        <v>82</v>
      </c>
      <c r="BP39" s="108"/>
      <c r="BQ39" s="108"/>
      <c r="BR39" s="141" t="s">
        <v>167</v>
      </c>
      <c r="BS39" s="117" t="s">
        <v>149</v>
      </c>
      <c r="BT39" s="108" t="s">
        <v>326</v>
      </c>
      <c r="BU39" s="108" t="s">
        <v>326</v>
      </c>
      <c r="BV39" s="108" t="s">
        <v>326</v>
      </c>
      <c r="BW39" s="108" t="s">
        <v>326</v>
      </c>
      <c r="BX39" s="108" t="s">
        <v>326</v>
      </c>
      <c r="BY39" s="108" t="s">
        <v>326</v>
      </c>
      <c r="BZ39" s="108" t="s">
        <v>326</v>
      </c>
      <c r="CA39" s="108" t="s">
        <v>326</v>
      </c>
      <c r="CB39" s="108" t="s">
        <v>326</v>
      </c>
      <c r="CC39" s="108" t="s">
        <v>326</v>
      </c>
      <c r="CD39" s="96"/>
      <c r="CE39" s="96"/>
      <c r="CF39" s="108" t="s">
        <v>326</v>
      </c>
      <c r="CG39" s="108" t="s">
        <v>326</v>
      </c>
      <c r="CH39" s="108" t="s">
        <v>326</v>
      </c>
      <c r="CI39" s="108" t="s">
        <v>326</v>
      </c>
      <c r="CJ39" s="108" t="s">
        <v>326</v>
      </c>
      <c r="CK39" s="108" t="s">
        <v>326</v>
      </c>
      <c r="CL39" s="108" t="s">
        <v>326</v>
      </c>
      <c r="CM39" s="108" t="s">
        <v>326</v>
      </c>
      <c r="CN39" s="108" t="s">
        <v>326</v>
      </c>
      <c r="CO39" s="108" t="s">
        <v>326</v>
      </c>
      <c r="CP39" s="140" t="s">
        <v>331</v>
      </c>
      <c r="CQ39" s="140" t="s">
        <v>331</v>
      </c>
      <c r="CR39" s="140" t="s">
        <v>331</v>
      </c>
      <c r="CS39" s="140" t="s">
        <v>331</v>
      </c>
      <c r="CT39" s="140" t="s">
        <v>331</v>
      </c>
    </row>
    <row r="40" spans="1:98" s="17" customFormat="1" ht="57.75" customHeight="1">
      <c r="A40" s="66" t="s">
        <v>6</v>
      </c>
      <c r="B40" s="67">
        <f t="shared" si="9"/>
        <v>19</v>
      </c>
      <c r="C40" s="68" t="s">
        <v>385</v>
      </c>
      <c r="D40" s="68" t="s">
        <v>405</v>
      </c>
      <c r="E40" s="12">
        <f t="shared" si="10"/>
        <v>9</v>
      </c>
      <c r="F40" s="69" t="s">
        <v>23</v>
      </c>
      <c r="G40" s="69" t="s">
        <v>24</v>
      </c>
      <c r="H40" s="70">
        <f t="shared" si="11"/>
        <v>9</v>
      </c>
      <c r="I40" s="86" t="s">
        <v>31</v>
      </c>
      <c r="J40" s="86" t="s">
        <v>32</v>
      </c>
      <c r="K40" s="87">
        <f>COUNTIF(S40:CT40,"spec *")</f>
        <v>25</v>
      </c>
      <c r="L40" s="143">
        <f t="shared" si="12"/>
        <v>1</v>
      </c>
      <c r="M40" s="189"/>
      <c r="N40" s="53">
        <v>5</v>
      </c>
      <c r="O40" s="52">
        <v>37</v>
      </c>
      <c r="P40" s="109"/>
      <c r="Q40" s="109"/>
      <c r="R40" s="109"/>
      <c r="S40" s="109"/>
      <c r="T40" s="109"/>
      <c r="U40" s="109"/>
      <c r="V40" s="109"/>
      <c r="W40" s="109"/>
      <c r="X40" s="109"/>
      <c r="Y40" s="93" t="s">
        <v>94</v>
      </c>
      <c r="Z40" s="109"/>
      <c r="AA40" s="93" t="s">
        <v>97</v>
      </c>
      <c r="AB40" s="93" t="s">
        <v>97</v>
      </c>
      <c r="AC40" s="93" t="s">
        <v>91</v>
      </c>
      <c r="AD40" s="93" t="s">
        <v>91</v>
      </c>
      <c r="AE40" s="93" t="s">
        <v>91</v>
      </c>
      <c r="AF40" s="93" t="s">
        <v>91</v>
      </c>
      <c r="AG40" s="93" t="s">
        <v>91</v>
      </c>
      <c r="AH40" s="93" t="s">
        <v>91</v>
      </c>
      <c r="AI40" s="109"/>
      <c r="AJ40" s="91" t="s">
        <v>59</v>
      </c>
      <c r="AK40" s="91" t="s">
        <v>59</v>
      </c>
      <c r="AL40" s="91" t="s">
        <v>59</v>
      </c>
      <c r="AM40" s="91" t="s">
        <v>59</v>
      </c>
      <c r="AN40" s="91" t="s">
        <v>59</v>
      </c>
      <c r="AO40" s="91" t="s">
        <v>59</v>
      </c>
      <c r="AP40" s="91" t="s">
        <v>59</v>
      </c>
      <c r="AQ40" s="91" t="s">
        <v>59</v>
      </c>
      <c r="AR40" s="91" t="s">
        <v>59</v>
      </c>
      <c r="AS40" s="109"/>
      <c r="AT40" s="91" t="s">
        <v>45</v>
      </c>
      <c r="AU40" s="91" t="s">
        <v>45</v>
      </c>
      <c r="AV40" s="91" t="s">
        <v>45</v>
      </c>
      <c r="AW40" s="91" t="s">
        <v>45</v>
      </c>
      <c r="AX40" s="91" t="s">
        <v>45</v>
      </c>
      <c r="AY40" s="91" t="s">
        <v>45</v>
      </c>
      <c r="AZ40" s="91" t="s">
        <v>45</v>
      </c>
      <c r="BA40" s="91" t="s">
        <v>45</v>
      </c>
      <c r="BB40" s="91" t="s">
        <v>45</v>
      </c>
      <c r="BC40" s="91" t="s">
        <v>45</v>
      </c>
      <c r="BD40" s="68" t="s">
        <v>412</v>
      </c>
      <c r="BE40" s="68" t="s">
        <v>412</v>
      </c>
      <c r="BF40" s="95"/>
      <c r="BG40" s="95"/>
      <c r="BH40" s="96"/>
      <c r="BI40" s="68" t="s">
        <v>412</v>
      </c>
      <c r="BJ40" s="109"/>
      <c r="BK40" s="92" t="s">
        <v>390</v>
      </c>
      <c r="BL40" s="92" t="s">
        <v>383</v>
      </c>
      <c r="BM40" s="92" t="s">
        <v>409</v>
      </c>
      <c r="BN40" s="92" t="s">
        <v>409</v>
      </c>
      <c r="BO40" s="92" t="s">
        <v>383</v>
      </c>
      <c r="BP40" s="148" t="s">
        <v>434</v>
      </c>
      <c r="BQ40" s="92" t="s">
        <v>409</v>
      </c>
      <c r="BR40" s="141" t="s">
        <v>168</v>
      </c>
      <c r="BS40" s="141" t="s">
        <v>529</v>
      </c>
      <c r="BT40" s="108" t="s">
        <v>367</v>
      </c>
      <c r="BU40" s="108" t="s">
        <v>367</v>
      </c>
      <c r="BV40" s="108" t="s">
        <v>367</v>
      </c>
      <c r="BW40" s="108" t="s">
        <v>367</v>
      </c>
      <c r="BX40" s="108" t="s">
        <v>367</v>
      </c>
      <c r="BY40" s="108" t="s">
        <v>367</v>
      </c>
      <c r="BZ40" s="108" t="s">
        <v>367</v>
      </c>
      <c r="CA40" s="108" t="s">
        <v>367</v>
      </c>
      <c r="CB40" s="108" t="s">
        <v>367</v>
      </c>
      <c r="CC40" s="108" t="s">
        <v>367</v>
      </c>
      <c r="CD40" s="96"/>
      <c r="CE40" s="96"/>
      <c r="CF40" s="108" t="s">
        <v>367</v>
      </c>
      <c r="CG40" s="108" t="s">
        <v>367</v>
      </c>
      <c r="CH40" s="108" t="s">
        <v>367</v>
      </c>
      <c r="CI40" s="108" t="s">
        <v>367</v>
      </c>
      <c r="CJ40" s="108" t="s">
        <v>367</v>
      </c>
      <c r="CK40" s="108" t="s">
        <v>367</v>
      </c>
      <c r="CL40" s="140" t="s">
        <v>368</v>
      </c>
      <c r="CM40" s="108" t="s">
        <v>532</v>
      </c>
      <c r="CN40" s="108" t="s">
        <v>532</v>
      </c>
      <c r="CO40" s="108" t="s">
        <v>532</v>
      </c>
      <c r="CP40" s="108" t="s">
        <v>532</v>
      </c>
      <c r="CQ40" s="140" t="s">
        <v>531</v>
      </c>
      <c r="CR40" s="140" t="s">
        <v>530</v>
      </c>
      <c r="CS40" s="140" t="s">
        <v>530</v>
      </c>
      <c r="CT40" s="140" t="s">
        <v>530</v>
      </c>
    </row>
    <row r="41" spans="1:98" s="17" customFormat="1" ht="57.75" customHeight="1">
      <c r="A41" s="66" t="s">
        <v>6</v>
      </c>
      <c r="B41" s="67">
        <f t="shared" si="9"/>
        <v>19</v>
      </c>
      <c r="C41" s="68" t="s">
        <v>385</v>
      </c>
      <c r="D41" s="68" t="s">
        <v>405</v>
      </c>
      <c r="E41" s="12">
        <f t="shared" si="10"/>
        <v>9</v>
      </c>
      <c r="F41" s="69" t="s">
        <v>23</v>
      </c>
      <c r="G41" s="69" t="s">
        <v>24</v>
      </c>
      <c r="H41" s="70">
        <f t="shared" si="11"/>
        <v>9</v>
      </c>
      <c r="I41" s="86" t="s">
        <v>31</v>
      </c>
      <c r="J41" s="86" t="s">
        <v>32</v>
      </c>
      <c r="K41" s="87">
        <f>COUNTIF(S41:CT41,"spec *")</f>
        <v>25</v>
      </c>
      <c r="L41" s="143">
        <f t="shared" si="12"/>
        <v>1</v>
      </c>
      <c r="M41" s="189"/>
      <c r="N41" s="53"/>
      <c r="O41" s="52">
        <v>38</v>
      </c>
      <c r="P41" s="93" t="s">
        <v>62</v>
      </c>
      <c r="Q41" s="93" t="s">
        <v>62</v>
      </c>
      <c r="R41" s="93" t="s">
        <v>62</v>
      </c>
      <c r="S41" s="93" t="s">
        <v>68</v>
      </c>
      <c r="T41" s="93" t="s">
        <v>68</v>
      </c>
      <c r="U41" s="93" t="s">
        <v>68</v>
      </c>
      <c r="V41" s="93" t="s">
        <v>68</v>
      </c>
      <c r="W41" s="93" t="s">
        <v>68</v>
      </c>
      <c r="X41" s="93" t="s">
        <v>68</v>
      </c>
      <c r="Y41" s="109"/>
      <c r="Z41" s="92" t="s">
        <v>391</v>
      </c>
      <c r="AA41" s="92" t="s">
        <v>391</v>
      </c>
      <c r="AB41" s="92" t="s">
        <v>391</v>
      </c>
      <c r="AC41" s="68" t="s">
        <v>413</v>
      </c>
      <c r="AD41" s="68" t="s">
        <v>413</v>
      </c>
      <c r="AE41" s="68" t="s">
        <v>413</v>
      </c>
      <c r="AF41" s="68" t="s">
        <v>413</v>
      </c>
      <c r="AG41" s="68" t="s">
        <v>413</v>
      </c>
      <c r="AH41" s="68" t="s">
        <v>413</v>
      </c>
      <c r="AI41" s="91" t="s">
        <v>58</v>
      </c>
      <c r="AJ41" s="91" t="s">
        <v>58</v>
      </c>
      <c r="AK41" s="148" t="s">
        <v>435</v>
      </c>
      <c r="AL41" s="91" t="s">
        <v>58</v>
      </c>
      <c r="AM41" s="91" t="s">
        <v>58</v>
      </c>
      <c r="AN41" s="91" t="s">
        <v>58</v>
      </c>
      <c r="AO41" s="91" t="s">
        <v>58</v>
      </c>
      <c r="AP41" s="91" t="s">
        <v>58</v>
      </c>
      <c r="AQ41" s="91" t="s">
        <v>58</v>
      </c>
      <c r="AR41" s="91" t="s">
        <v>58</v>
      </c>
      <c r="AS41" s="110"/>
      <c r="AT41" s="109"/>
      <c r="AU41" s="91" t="s">
        <v>60</v>
      </c>
      <c r="AV41" s="91" t="s">
        <v>60</v>
      </c>
      <c r="AW41" s="91" t="s">
        <v>60</v>
      </c>
      <c r="AX41" s="91" t="s">
        <v>60</v>
      </c>
      <c r="AY41" s="91" t="s">
        <v>60</v>
      </c>
      <c r="AZ41" s="91" t="s">
        <v>60</v>
      </c>
      <c r="BA41" s="91" t="s">
        <v>60</v>
      </c>
      <c r="BB41" s="91" t="s">
        <v>60</v>
      </c>
      <c r="BC41" s="91" t="s">
        <v>60</v>
      </c>
      <c r="BD41" s="91" t="s">
        <v>60</v>
      </c>
      <c r="BE41" s="109"/>
      <c r="BF41" s="95"/>
      <c r="BG41" s="95"/>
      <c r="BH41" s="96"/>
      <c r="BI41" s="109"/>
      <c r="BJ41" s="109"/>
      <c r="BK41" s="109"/>
      <c r="BL41" s="109"/>
      <c r="BM41" s="109"/>
      <c r="BN41" s="109"/>
      <c r="BO41" s="109"/>
      <c r="BP41" s="109"/>
      <c r="BQ41" s="109"/>
      <c r="BR41" s="141" t="s">
        <v>169</v>
      </c>
      <c r="BS41" s="141" t="s">
        <v>150</v>
      </c>
      <c r="BT41" s="108" t="s">
        <v>364</v>
      </c>
      <c r="BU41" s="108" t="s">
        <v>364</v>
      </c>
      <c r="BV41" s="108" t="s">
        <v>364</v>
      </c>
      <c r="BW41" s="108" t="s">
        <v>364</v>
      </c>
      <c r="BX41" s="108" t="s">
        <v>364</v>
      </c>
      <c r="BY41" s="108" t="s">
        <v>364</v>
      </c>
      <c r="BZ41" s="108" t="s">
        <v>364</v>
      </c>
      <c r="CA41" s="108" t="s">
        <v>364</v>
      </c>
      <c r="CB41" s="108" t="s">
        <v>364</v>
      </c>
      <c r="CC41" s="108" t="s">
        <v>364</v>
      </c>
      <c r="CD41" s="96"/>
      <c r="CE41" s="96"/>
      <c r="CF41" s="108" t="s">
        <v>365</v>
      </c>
      <c r="CG41" s="140" t="s">
        <v>366</v>
      </c>
      <c r="CH41" s="108" t="s">
        <v>365</v>
      </c>
      <c r="CI41" s="108" t="s">
        <v>364</v>
      </c>
      <c r="CJ41" s="108" t="s">
        <v>364</v>
      </c>
      <c r="CK41" s="140" t="s">
        <v>366</v>
      </c>
      <c r="CL41" s="108" t="s">
        <v>365</v>
      </c>
      <c r="CM41" s="108" t="s">
        <v>365</v>
      </c>
      <c r="CN41" s="108" t="s">
        <v>364</v>
      </c>
      <c r="CO41" s="108" t="s">
        <v>364</v>
      </c>
      <c r="CP41" s="140" t="s">
        <v>366</v>
      </c>
      <c r="CQ41" s="140" t="s">
        <v>366</v>
      </c>
      <c r="CR41" s="140" t="s">
        <v>366</v>
      </c>
      <c r="CS41" s="108" t="s">
        <v>365</v>
      </c>
      <c r="CT41" s="108" t="s">
        <v>364</v>
      </c>
    </row>
    <row r="42" spans="1:98" s="17" customFormat="1" ht="57.75" customHeight="1">
      <c r="A42" s="66" t="s">
        <v>6</v>
      </c>
      <c r="B42" s="67">
        <f t="shared" si="9"/>
        <v>19</v>
      </c>
      <c r="C42" s="68" t="s">
        <v>385</v>
      </c>
      <c r="D42" s="68" t="s">
        <v>405</v>
      </c>
      <c r="E42" s="12">
        <f t="shared" si="10"/>
        <v>9</v>
      </c>
      <c r="F42" s="69" t="s">
        <v>23</v>
      </c>
      <c r="G42" s="69" t="s">
        <v>24</v>
      </c>
      <c r="H42" s="70">
        <f t="shared" si="11"/>
        <v>9</v>
      </c>
      <c r="I42" s="86" t="s">
        <v>31</v>
      </c>
      <c r="J42" s="86" t="s">
        <v>32</v>
      </c>
      <c r="K42" s="87">
        <f>COUNTIF(S42:CT42,"spec *")</f>
        <v>25</v>
      </c>
      <c r="L42" s="143">
        <f t="shared" si="12"/>
        <v>1</v>
      </c>
      <c r="M42" s="189"/>
      <c r="N42" s="53"/>
      <c r="O42" s="52">
        <v>39</v>
      </c>
      <c r="P42" s="91" t="s">
        <v>41</v>
      </c>
      <c r="Q42" s="91" t="s">
        <v>41</v>
      </c>
      <c r="R42" s="91" t="s">
        <v>41</v>
      </c>
      <c r="S42" s="91" t="s">
        <v>41</v>
      </c>
      <c r="T42" s="91" t="s">
        <v>41</v>
      </c>
      <c r="U42" s="91" t="s">
        <v>41</v>
      </c>
      <c r="V42" s="91" t="s">
        <v>41</v>
      </c>
      <c r="W42" s="91" t="s">
        <v>41</v>
      </c>
      <c r="X42" s="148" t="s">
        <v>435</v>
      </c>
      <c r="Y42" s="91" t="s">
        <v>41</v>
      </c>
      <c r="Z42" s="91" t="s">
        <v>41</v>
      </c>
      <c r="AA42" s="92" t="s">
        <v>395</v>
      </c>
      <c r="AB42" s="92" t="s">
        <v>395</v>
      </c>
      <c r="AC42" s="92" t="s">
        <v>395</v>
      </c>
      <c r="AD42" s="68" t="s">
        <v>421</v>
      </c>
      <c r="AE42" s="68" t="s">
        <v>421</v>
      </c>
      <c r="AF42" s="68" t="s">
        <v>421</v>
      </c>
      <c r="AG42" s="68" t="s">
        <v>421</v>
      </c>
      <c r="AH42" s="68" t="s">
        <v>421</v>
      </c>
      <c r="AI42" s="68" t="s">
        <v>421</v>
      </c>
      <c r="AK42" s="91" t="s">
        <v>55</v>
      </c>
      <c r="AL42" s="91" t="s">
        <v>55</v>
      </c>
      <c r="AM42" s="91" t="s">
        <v>55</v>
      </c>
      <c r="AN42" s="91" t="s">
        <v>55</v>
      </c>
      <c r="AO42" s="91" t="s">
        <v>55</v>
      </c>
      <c r="AP42" s="91" t="s">
        <v>55</v>
      </c>
      <c r="AQ42" s="91" t="s">
        <v>55</v>
      </c>
      <c r="AR42" s="91" t="s">
        <v>55</v>
      </c>
      <c r="AS42" s="91" t="s">
        <v>55</v>
      </c>
      <c r="AT42" s="109"/>
      <c r="AU42" s="109"/>
      <c r="AV42" s="109"/>
      <c r="AW42" s="109"/>
      <c r="AX42" s="109"/>
      <c r="AY42" s="109"/>
      <c r="AZ42" s="109"/>
      <c r="BA42" s="109"/>
      <c r="BB42" s="93" t="s">
        <v>64</v>
      </c>
      <c r="BC42" s="93" t="s">
        <v>64</v>
      </c>
      <c r="BD42" s="93" t="s">
        <v>64</v>
      </c>
      <c r="BE42" s="93" t="s">
        <v>70</v>
      </c>
      <c r="BF42" s="95"/>
      <c r="BG42" s="95"/>
      <c r="BH42" s="96"/>
      <c r="BI42" s="93" t="s">
        <v>70</v>
      </c>
      <c r="BJ42" s="93" t="s">
        <v>70</v>
      </c>
      <c r="BK42" s="93" t="s">
        <v>70</v>
      </c>
      <c r="BL42" s="93" t="s">
        <v>70</v>
      </c>
      <c r="BM42" s="93" t="s">
        <v>70</v>
      </c>
      <c r="BN42" s="108"/>
      <c r="BO42" s="108"/>
      <c r="BP42" s="108"/>
      <c r="BQ42" s="108"/>
      <c r="BR42" s="141" t="s">
        <v>170</v>
      </c>
      <c r="BS42" s="141" t="s">
        <v>293</v>
      </c>
      <c r="BT42" s="108" t="s">
        <v>353</v>
      </c>
      <c r="BU42" s="108" t="s">
        <v>353</v>
      </c>
      <c r="BV42" s="108" t="s">
        <v>353</v>
      </c>
      <c r="BW42" s="108" t="s">
        <v>353</v>
      </c>
      <c r="BX42" s="108" t="s">
        <v>353</v>
      </c>
      <c r="BY42" s="108" t="s">
        <v>353</v>
      </c>
      <c r="BZ42" s="108" t="s">
        <v>353</v>
      </c>
      <c r="CA42" s="108" t="s">
        <v>353</v>
      </c>
      <c r="CB42" s="108" t="s">
        <v>353</v>
      </c>
      <c r="CC42" s="108" t="s">
        <v>353</v>
      </c>
      <c r="CD42" s="96"/>
      <c r="CE42" s="96"/>
      <c r="CF42" s="108" t="s">
        <v>353</v>
      </c>
      <c r="CG42" s="108" t="s">
        <v>353</v>
      </c>
      <c r="CH42" s="108" t="s">
        <v>509</v>
      </c>
      <c r="CI42" s="108" t="s">
        <v>354</v>
      </c>
      <c r="CJ42" s="108" t="s">
        <v>354</v>
      </c>
      <c r="CK42" s="108" t="s">
        <v>354</v>
      </c>
      <c r="CL42" s="108" t="s">
        <v>354</v>
      </c>
      <c r="CM42" s="108" t="s">
        <v>354</v>
      </c>
      <c r="CN42" s="108" t="s">
        <v>354</v>
      </c>
      <c r="CO42" s="140" t="s">
        <v>355</v>
      </c>
      <c r="CP42" s="140" t="s">
        <v>355</v>
      </c>
      <c r="CQ42" s="140" t="s">
        <v>355</v>
      </c>
      <c r="CR42" s="140" t="s">
        <v>355</v>
      </c>
      <c r="CS42" s="140" t="s">
        <v>355</v>
      </c>
      <c r="CT42" s="140" t="s">
        <v>355</v>
      </c>
    </row>
    <row r="43" spans="1:98" s="17" customFormat="1" ht="57.75" customHeight="1">
      <c r="A43" s="66" t="s">
        <v>6</v>
      </c>
      <c r="B43" s="67">
        <f t="shared" si="9"/>
        <v>19</v>
      </c>
      <c r="C43" s="68" t="s">
        <v>385</v>
      </c>
      <c r="D43" s="68" t="s">
        <v>405</v>
      </c>
      <c r="E43" s="12">
        <f t="shared" si="10"/>
        <v>9</v>
      </c>
      <c r="F43" s="69" t="s">
        <v>23</v>
      </c>
      <c r="G43" s="69" t="s">
        <v>24</v>
      </c>
      <c r="H43" s="70">
        <f t="shared" si="11"/>
        <v>9</v>
      </c>
      <c r="I43" s="86" t="s">
        <v>31</v>
      </c>
      <c r="J43" s="86" t="s">
        <v>32</v>
      </c>
      <c r="K43" s="87">
        <f>COUNTIF(S43:CT43,"spec *")</f>
        <v>25</v>
      </c>
      <c r="L43" s="143">
        <f t="shared" si="12"/>
        <v>1</v>
      </c>
      <c r="M43" s="189"/>
      <c r="N43" s="53"/>
      <c r="O43" s="52">
        <v>40</v>
      </c>
      <c r="P43" s="91" t="s">
        <v>52</v>
      </c>
      <c r="Q43" s="91" t="s">
        <v>52</v>
      </c>
      <c r="R43" s="91" t="s">
        <v>52</v>
      </c>
      <c r="S43" s="91" t="s">
        <v>52</v>
      </c>
      <c r="T43" s="91" t="s">
        <v>52</v>
      </c>
      <c r="U43" s="91" t="s">
        <v>52</v>
      </c>
      <c r="V43" s="91" t="s">
        <v>52</v>
      </c>
      <c r="W43" s="91" t="s">
        <v>52</v>
      </c>
      <c r="X43" s="148" t="s">
        <v>435</v>
      </c>
      <c r="Y43" s="91" t="s">
        <v>52</v>
      </c>
      <c r="Z43" s="109"/>
      <c r="AA43" s="109"/>
      <c r="AB43" s="109"/>
      <c r="AC43" s="92" t="s">
        <v>383</v>
      </c>
      <c r="AD43" s="92" t="s">
        <v>383</v>
      </c>
      <c r="AE43" s="109"/>
      <c r="AF43" s="68" t="s">
        <v>411</v>
      </c>
      <c r="AG43" s="68" t="s">
        <v>411</v>
      </c>
      <c r="AH43" s="68" t="s">
        <v>411</v>
      </c>
      <c r="AI43" s="68" t="s">
        <v>411</v>
      </c>
      <c r="AJ43" s="68" t="s">
        <v>412</v>
      </c>
      <c r="AK43" s="92" t="s">
        <v>388</v>
      </c>
      <c r="AL43" s="68" t="s">
        <v>411</v>
      </c>
      <c r="AM43" s="91" t="s">
        <v>43</v>
      </c>
      <c r="AN43" s="91" t="s">
        <v>43</v>
      </c>
      <c r="AO43" s="91" t="s">
        <v>43</v>
      </c>
      <c r="AP43" s="91" t="s">
        <v>43</v>
      </c>
      <c r="AQ43" s="91" t="s">
        <v>43</v>
      </c>
      <c r="AR43" s="91" t="s">
        <v>43</v>
      </c>
      <c r="AS43" s="91" t="s">
        <v>43</v>
      </c>
      <c r="AT43" s="91" t="s">
        <v>43</v>
      </c>
      <c r="AU43" s="91" t="s">
        <v>43</v>
      </c>
      <c r="AV43" s="91" t="s">
        <v>43</v>
      </c>
      <c r="AW43" s="93" t="s">
        <v>112</v>
      </c>
      <c r="AX43" s="93" t="s">
        <v>112</v>
      </c>
      <c r="AY43" s="93" t="s">
        <v>112</v>
      </c>
      <c r="AZ43" s="93" t="s">
        <v>100</v>
      </c>
      <c r="BA43" s="93" t="s">
        <v>100</v>
      </c>
      <c r="BB43" s="93" t="s">
        <v>100</v>
      </c>
      <c r="BC43" s="93" t="s">
        <v>75</v>
      </c>
      <c r="BD43" s="93" t="s">
        <v>100</v>
      </c>
      <c r="BE43" s="93" t="s">
        <v>100</v>
      </c>
      <c r="BF43" s="95"/>
      <c r="BG43" s="95"/>
      <c r="BH43" s="96"/>
      <c r="BI43" s="86"/>
      <c r="BJ43" s="86"/>
      <c r="BK43" s="86"/>
      <c r="BL43" s="86"/>
      <c r="BM43" s="86"/>
      <c r="BN43" s="108"/>
      <c r="BO43" s="108"/>
      <c r="BP43" s="108"/>
      <c r="BQ43" s="108"/>
      <c r="BR43" s="141" t="s">
        <v>177</v>
      </c>
      <c r="BS43" s="141" t="s">
        <v>199</v>
      </c>
      <c r="BT43" s="108" t="s">
        <v>493</v>
      </c>
      <c r="BU43" s="108" t="s">
        <v>493</v>
      </c>
      <c r="BV43" s="108" t="s">
        <v>493</v>
      </c>
      <c r="BW43" s="108" t="s">
        <v>493</v>
      </c>
      <c r="BX43" s="108" t="s">
        <v>493</v>
      </c>
      <c r="BY43" s="108" t="s">
        <v>493</v>
      </c>
      <c r="BZ43" s="108" t="s">
        <v>493</v>
      </c>
      <c r="CA43" s="108" t="s">
        <v>493</v>
      </c>
      <c r="CB43" s="108" t="s">
        <v>493</v>
      </c>
      <c r="CC43" s="108" t="s">
        <v>493</v>
      </c>
      <c r="CD43" s="96"/>
      <c r="CE43" s="96"/>
      <c r="CF43" s="108" t="s">
        <v>493</v>
      </c>
      <c r="CG43" s="108" t="s">
        <v>493</v>
      </c>
      <c r="CH43" s="108" t="s">
        <v>493</v>
      </c>
      <c r="CI43" s="108" t="s">
        <v>493</v>
      </c>
      <c r="CJ43" s="108" t="s">
        <v>493</v>
      </c>
      <c r="CK43" s="108" t="s">
        <v>493</v>
      </c>
      <c r="CL43" s="108" t="s">
        <v>493</v>
      </c>
      <c r="CM43" s="108" t="s">
        <v>493</v>
      </c>
      <c r="CN43" s="108" t="s">
        <v>493</v>
      </c>
      <c r="CO43" s="108" t="s">
        <v>493</v>
      </c>
      <c r="CP43" s="140" t="s">
        <v>494</v>
      </c>
      <c r="CQ43" s="140" t="s">
        <v>494</v>
      </c>
      <c r="CR43" s="140" t="s">
        <v>494</v>
      </c>
      <c r="CS43" s="140" t="s">
        <v>494</v>
      </c>
      <c r="CT43" s="140" t="s">
        <v>494</v>
      </c>
    </row>
    <row r="44" spans="1:98" s="17" customFormat="1" ht="57.75" customHeight="1">
      <c r="A44" s="66" t="s">
        <v>6</v>
      </c>
      <c r="B44" s="67">
        <f t="shared" si="9"/>
        <v>19</v>
      </c>
      <c r="C44" s="68" t="s">
        <v>385</v>
      </c>
      <c r="D44" s="68" t="s">
        <v>405</v>
      </c>
      <c r="E44" s="12">
        <f t="shared" si="10"/>
        <v>9</v>
      </c>
      <c r="F44" s="69" t="s">
        <v>23</v>
      </c>
      <c r="G44" s="69" t="s">
        <v>24</v>
      </c>
      <c r="H44" s="70">
        <f t="shared" si="11"/>
        <v>9</v>
      </c>
      <c r="I44" s="86" t="s">
        <v>31</v>
      </c>
      <c r="J44" s="86" t="s">
        <v>32</v>
      </c>
      <c r="K44" s="87">
        <f>COUNTIF(BM44:CT44,"spec *")</f>
        <v>25</v>
      </c>
      <c r="L44" s="143">
        <f t="shared" si="12"/>
        <v>1</v>
      </c>
      <c r="M44" s="189"/>
      <c r="N44" s="53"/>
      <c r="O44" s="52">
        <v>41</v>
      </c>
      <c r="P44" s="109"/>
      <c r="Q44" s="109"/>
      <c r="R44" s="109"/>
      <c r="S44" s="109"/>
      <c r="T44" s="109"/>
      <c r="U44" s="68" t="s">
        <v>421</v>
      </c>
      <c r="V44" s="68" t="s">
        <v>421</v>
      </c>
      <c r="W44" s="68" t="s">
        <v>421</v>
      </c>
      <c r="X44" s="68" t="s">
        <v>421</v>
      </c>
      <c r="Y44" s="68" t="s">
        <v>421</v>
      </c>
      <c r="Z44" s="91" t="s">
        <v>45</v>
      </c>
      <c r="AA44" s="91" t="s">
        <v>45</v>
      </c>
      <c r="AB44" s="91" t="s">
        <v>45</v>
      </c>
      <c r="AC44" s="91" t="s">
        <v>45</v>
      </c>
      <c r="AD44" s="91" t="s">
        <v>45</v>
      </c>
      <c r="AE44" s="91" t="s">
        <v>45</v>
      </c>
      <c r="AF44" s="148" t="s">
        <v>433</v>
      </c>
      <c r="AG44" s="91" t="s">
        <v>45</v>
      </c>
      <c r="AH44" s="91" t="s">
        <v>45</v>
      </c>
      <c r="AI44" s="91" t="s">
        <v>45</v>
      </c>
      <c r="AJ44" s="91" t="s">
        <v>45</v>
      </c>
      <c r="AK44" s="109"/>
      <c r="AL44" s="109"/>
      <c r="AM44" s="109"/>
      <c r="AN44" s="91" t="s">
        <v>52</v>
      </c>
      <c r="AO44" s="91" t="s">
        <v>52</v>
      </c>
      <c r="AP44" s="91" t="s">
        <v>52</v>
      </c>
      <c r="AQ44" s="91" t="s">
        <v>52</v>
      </c>
      <c r="AR44" s="91" t="s">
        <v>52</v>
      </c>
      <c r="AS44" s="91" t="s">
        <v>497</v>
      </c>
      <c r="AT44" s="91" t="s">
        <v>497</v>
      </c>
      <c r="AU44" s="91" t="s">
        <v>497</v>
      </c>
      <c r="AV44" s="91" t="s">
        <v>497</v>
      </c>
      <c r="AW44" s="109"/>
      <c r="AX44" s="109"/>
      <c r="AY44" s="93" t="s">
        <v>517</v>
      </c>
      <c r="AZ44" s="93" t="s">
        <v>517</v>
      </c>
      <c r="BA44" s="93" t="s">
        <v>517</v>
      </c>
      <c r="BB44" s="93" t="s">
        <v>517</v>
      </c>
      <c r="BC44" s="93" t="s">
        <v>517</v>
      </c>
      <c r="BD44" s="93" t="s">
        <v>517</v>
      </c>
      <c r="BE44" s="93" t="s">
        <v>518</v>
      </c>
      <c r="BF44" s="95"/>
      <c r="BG44" s="95"/>
      <c r="BH44" s="96"/>
      <c r="BI44" s="93" t="s">
        <v>518</v>
      </c>
      <c r="BJ44" s="93" t="s">
        <v>518</v>
      </c>
      <c r="BK44" s="92" t="s">
        <v>395</v>
      </c>
      <c r="BL44" s="92" t="s">
        <v>395</v>
      </c>
      <c r="BM44" s="92" t="s">
        <v>395</v>
      </c>
      <c r="BN44" s="68" t="s">
        <v>421</v>
      </c>
      <c r="BO44" s="109"/>
      <c r="BP44" s="109"/>
      <c r="BQ44" s="108"/>
      <c r="BR44" s="141" t="s">
        <v>170</v>
      </c>
      <c r="BS44" s="141" t="s">
        <v>294</v>
      </c>
      <c r="BT44" s="108" t="s">
        <v>357</v>
      </c>
      <c r="BU44" s="108" t="s">
        <v>356</v>
      </c>
      <c r="BV44" s="108" t="s">
        <v>356</v>
      </c>
      <c r="BW44" s="108" t="s">
        <v>356</v>
      </c>
      <c r="BX44" s="108" t="s">
        <v>356</v>
      </c>
      <c r="BY44" s="140" t="s">
        <v>358</v>
      </c>
      <c r="BZ44" s="108" t="s">
        <v>356</v>
      </c>
      <c r="CA44" s="108" t="s">
        <v>356</v>
      </c>
      <c r="CB44" s="108" t="s">
        <v>356</v>
      </c>
      <c r="CC44" s="108" t="s">
        <v>356</v>
      </c>
      <c r="CD44" s="96"/>
      <c r="CE44" s="96"/>
      <c r="CF44" s="108" t="s">
        <v>356</v>
      </c>
      <c r="CG44" s="108" t="s">
        <v>356</v>
      </c>
      <c r="CH44" s="108" t="s">
        <v>510</v>
      </c>
      <c r="CI44" s="108" t="s">
        <v>357</v>
      </c>
      <c r="CJ44" s="108" t="s">
        <v>357</v>
      </c>
      <c r="CK44" s="108" t="s">
        <v>357</v>
      </c>
      <c r="CL44" s="108" t="s">
        <v>357</v>
      </c>
      <c r="CM44" s="108" t="s">
        <v>356</v>
      </c>
      <c r="CN44" s="108" t="s">
        <v>357</v>
      </c>
      <c r="CO44" s="140" t="s">
        <v>358</v>
      </c>
      <c r="CP44" s="140" t="s">
        <v>358</v>
      </c>
      <c r="CQ44" s="140" t="s">
        <v>358</v>
      </c>
      <c r="CR44" s="108" t="s">
        <v>356</v>
      </c>
      <c r="CS44" s="140" t="s">
        <v>358</v>
      </c>
      <c r="CT44" s="140" t="s">
        <v>358</v>
      </c>
    </row>
    <row r="45" spans="1:98" s="17" customFormat="1" ht="57.75" customHeight="1">
      <c r="A45" s="66" t="s">
        <v>6</v>
      </c>
      <c r="B45" s="67">
        <f t="shared" si="9"/>
        <v>19</v>
      </c>
      <c r="C45" s="68" t="s">
        <v>385</v>
      </c>
      <c r="D45" s="68" t="s">
        <v>405</v>
      </c>
      <c r="E45" s="12">
        <f t="shared" si="10"/>
        <v>9</v>
      </c>
      <c r="F45" s="69" t="s">
        <v>23</v>
      </c>
      <c r="G45" s="69" t="s">
        <v>24</v>
      </c>
      <c r="H45" s="70">
        <f t="shared" si="11"/>
        <v>9</v>
      </c>
      <c r="I45" s="86" t="s">
        <v>31</v>
      </c>
      <c r="J45" s="86" t="s">
        <v>32</v>
      </c>
      <c r="K45" s="87">
        <f>COUNTIF(S45:CT45,"spec *")</f>
        <v>25</v>
      </c>
      <c r="L45" s="143">
        <f t="shared" si="12"/>
        <v>1</v>
      </c>
      <c r="M45" s="189"/>
      <c r="N45" s="53"/>
      <c r="O45" s="52">
        <v>42</v>
      </c>
      <c r="P45" s="91" t="s">
        <v>57</v>
      </c>
      <c r="Q45" s="91" t="s">
        <v>57</v>
      </c>
      <c r="R45" s="91" t="s">
        <v>57</v>
      </c>
      <c r="S45" s="91" t="s">
        <v>57</v>
      </c>
      <c r="T45" s="91" t="s">
        <v>57</v>
      </c>
      <c r="U45" s="91" t="s">
        <v>57</v>
      </c>
      <c r="V45" s="91" t="s">
        <v>57</v>
      </c>
      <c r="W45" s="91" t="s">
        <v>57</v>
      </c>
      <c r="X45" s="91" t="s">
        <v>57</v>
      </c>
      <c r="Y45" s="91" t="s">
        <v>57</v>
      </c>
      <c r="Z45" s="109"/>
      <c r="AA45" s="91" t="s">
        <v>43</v>
      </c>
      <c r="AB45" s="91" t="s">
        <v>43</v>
      </c>
      <c r="AC45" s="91" t="s">
        <v>43</v>
      </c>
      <c r="AD45" s="91" t="s">
        <v>43</v>
      </c>
      <c r="AE45" s="91" t="s">
        <v>43</v>
      </c>
      <c r="AF45" s="91" t="s">
        <v>43</v>
      </c>
      <c r="AG45" s="91" t="s">
        <v>43</v>
      </c>
      <c r="AH45" s="91" t="s">
        <v>43</v>
      </c>
      <c r="AI45" s="91" t="s">
        <v>43</v>
      </c>
      <c r="AJ45" s="109"/>
      <c r="AK45" s="148" t="s">
        <v>434</v>
      </c>
      <c r="AL45" s="92" t="s">
        <v>395</v>
      </c>
      <c r="AM45" s="92" t="s">
        <v>395</v>
      </c>
      <c r="AN45" s="92" t="s">
        <v>395</v>
      </c>
      <c r="AO45" s="68" t="s">
        <v>421</v>
      </c>
      <c r="AP45" s="68" t="s">
        <v>421</v>
      </c>
      <c r="AQ45" s="68" t="s">
        <v>421</v>
      </c>
      <c r="AR45" s="68" t="s">
        <v>421</v>
      </c>
      <c r="AS45" s="68" t="s">
        <v>421</v>
      </c>
      <c r="AT45" s="68" t="s">
        <v>421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93" t="s">
        <v>81</v>
      </c>
      <c r="BE45" s="93" t="s">
        <v>81</v>
      </c>
      <c r="BF45" s="95"/>
      <c r="BG45" s="95"/>
      <c r="BH45" s="96"/>
      <c r="BI45" s="93" t="s">
        <v>81</v>
      </c>
      <c r="BJ45" s="93" t="s">
        <v>74</v>
      </c>
      <c r="BK45" s="93" t="s">
        <v>74</v>
      </c>
      <c r="BL45" s="93" t="s">
        <v>74</v>
      </c>
      <c r="BM45" s="93" t="s">
        <v>74</v>
      </c>
      <c r="BN45" s="93" t="s">
        <v>74</v>
      </c>
      <c r="BO45" s="93" t="s">
        <v>74</v>
      </c>
      <c r="BP45" s="108"/>
      <c r="BQ45" s="108"/>
      <c r="BR45" s="141" t="s">
        <v>171</v>
      </c>
      <c r="BS45" s="141" t="s">
        <v>151</v>
      </c>
      <c r="BT45" s="108" t="s">
        <v>361</v>
      </c>
      <c r="BU45" s="108" t="s">
        <v>361</v>
      </c>
      <c r="BV45" s="108" t="s">
        <v>361</v>
      </c>
      <c r="BW45" s="108" t="s">
        <v>361</v>
      </c>
      <c r="BX45" s="108" t="s">
        <v>361</v>
      </c>
      <c r="BY45" s="108" t="s">
        <v>361</v>
      </c>
      <c r="BZ45" s="108" t="s">
        <v>361</v>
      </c>
      <c r="CA45" s="108" t="s">
        <v>361</v>
      </c>
      <c r="CB45" s="108" t="s">
        <v>361</v>
      </c>
      <c r="CC45" s="108" t="s">
        <v>361</v>
      </c>
      <c r="CD45" s="96"/>
      <c r="CE45" s="96"/>
      <c r="CF45" s="108" t="s">
        <v>361</v>
      </c>
      <c r="CG45" s="108" t="s">
        <v>361</v>
      </c>
      <c r="CH45" s="108" t="s">
        <v>496</v>
      </c>
      <c r="CI45" s="108" t="s">
        <v>359</v>
      </c>
      <c r="CJ45" s="108" t="s">
        <v>359</v>
      </c>
      <c r="CK45" s="108" t="s">
        <v>359</v>
      </c>
      <c r="CL45" s="108" t="s">
        <v>359</v>
      </c>
      <c r="CM45" s="108" t="s">
        <v>359</v>
      </c>
      <c r="CN45" s="108" t="s">
        <v>359</v>
      </c>
      <c r="CO45" s="140" t="s">
        <v>495</v>
      </c>
      <c r="CP45" s="140" t="s">
        <v>495</v>
      </c>
      <c r="CQ45" s="140" t="s">
        <v>495</v>
      </c>
      <c r="CR45" s="140" t="s">
        <v>495</v>
      </c>
      <c r="CS45" s="140" t="s">
        <v>495</v>
      </c>
      <c r="CT45" s="140" t="s">
        <v>495</v>
      </c>
    </row>
    <row r="46" spans="1:98" s="17" customFormat="1" ht="57.75" customHeight="1">
      <c r="A46" s="66" t="s">
        <v>6</v>
      </c>
      <c r="B46" s="67">
        <f t="shared" si="9"/>
        <v>19</v>
      </c>
      <c r="C46" s="68" t="s">
        <v>385</v>
      </c>
      <c r="D46" s="68" t="s">
        <v>405</v>
      </c>
      <c r="E46" s="12">
        <f t="shared" si="10"/>
        <v>9</v>
      </c>
      <c r="F46" s="69" t="s">
        <v>23</v>
      </c>
      <c r="G46" s="69" t="s">
        <v>24</v>
      </c>
      <c r="H46" s="70">
        <f t="shared" si="11"/>
        <v>9</v>
      </c>
      <c r="I46" s="86" t="s">
        <v>31</v>
      </c>
      <c r="J46" s="86" t="s">
        <v>32</v>
      </c>
      <c r="K46" s="87">
        <f>COUNTIF(S46:CT46,"spec *")</f>
        <v>25</v>
      </c>
      <c r="L46" s="143">
        <f t="shared" si="12"/>
        <v>1</v>
      </c>
      <c r="M46" s="190"/>
      <c r="N46" s="54"/>
      <c r="O46" s="52">
        <v>43</v>
      </c>
      <c r="P46" s="93" t="s">
        <v>175</v>
      </c>
      <c r="Q46" s="93" t="s">
        <v>175</v>
      </c>
      <c r="R46" s="93" t="s">
        <v>175</v>
      </c>
      <c r="S46" s="93" t="s">
        <v>175</v>
      </c>
      <c r="T46" s="93" t="s">
        <v>175</v>
      </c>
      <c r="U46" s="93" t="s">
        <v>175</v>
      </c>
      <c r="V46" s="93" t="s">
        <v>176</v>
      </c>
      <c r="W46" s="93" t="s">
        <v>176</v>
      </c>
      <c r="X46" s="93" t="s">
        <v>176</v>
      </c>
      <c r="Y46" s="109"/>
      <c r="Z46" s="92" t="s">
        <v>404</v>
      </c>
      <c r="AA46" s="92" t="s">
        <v>404</v>
      </c>
      <c r="AB46" s="92" t="s">
        <v>404</v>
      </c>
      <c r="AC46" s="68" t="s">
        <v>430</v>
      </c>
      <c r="AD46" s="68" t="s">
        <v>430</v>
      </c>
      <c r="AE46" s="68" t="s">
        <v>430</v>
      </c>
      <c r="AF46" s="148" t="s">
        <v>435</v>
      </c>
      <c r="AG46" s="68" t="s">
        <v>430</v>
      </c>
      <c r="AH46" s="68" t="s">
        <v>430</v>
      </c>
      <c r="AI46" s="68" t="s">
        <v>430</v>
      </c>
      <c r="AJ46" s="109"/>
      <c r="AK46" s="91" t="s">
        <v>106</v>
      </c>
      <c r="AL46" s="91" t="s">
        <v>106</v>
      </c>
      <c r="AM46" s="91" t="s">
        <v>106</v>
      </c>
      <c r="AN46" s="91" t="s">
        <v>106</v>
      </c>
      <c r="AO46" s="91" t="s">
        <v>106</v>
      </c>
      <c r="AP46" s="91" t="s">
        <v>106</v>
      </c>
      <c r="AQ46" s="91" t="s">
        <v>106</v>
      </c>
      <c r="AR46" s="91" t="s">
        <v>106</v>
      </c>
      <c r="AS46" s="91" t="s">
        <v>106</v>
      </c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91" t="s">
        <v>47</v>
      </c>
      <c r="BE46" s="91" t="s">
        <v>47</v>
      </c>
      <c r="BF46" s="95"/>
      <c r="BG46" s="95"/>
      <c r="BH46" s="96"/>
      <c r="BI46" s="91" t="s">
        <v>47</v>
      </c>
      <c r="BJ46" s="91" t="s">
        <v>47</v>
      </c>
      <c r="BK46" s="91" t="s">
        <v>47</v>
      </c>
      <c r="BL46" s="91" t="s">
        <v>47</v>
      </c>
      <c r="BM46" s="91" t="s">
        <v>47</v>
      </c>
      <c r="BN46" s="91" t="s">
        <v>47</v>
      </c>
      <c r="BO46" s="91" t="s">
        <v>47</v>
      </c>
      <c r="BP46" s="108"/>
      <c r="BQ46" s="91" t="s">
        <v>47</v>
      </c>
      <c r="BR46" s="141" t="s">
        <v>172</v>
      </c>
      <c r="BS46" s="141" t="s">
        <v>295</v>
      </c>
      <c r="BT46" s="108" t="s">
        <v>360</v>
      </c>
      <c r="BU46" s="108" t="s">
        <v>360</v>
      </c>
      <c r="BV46" s="108" t="s">
        <v>360</v>
      </c>
      <c r="BW46" s="108" t="s">
        <v>360</v>
      </c>
      <c r="BX46" s="108" t="s">
        <v>360</v>
      </c>
      <c r="BY46" s="108" t="s">
        <v>360</v>
      </c>
      <c r="BZ46" s="108" t="s">
        <v>360</v>
      </c>
      <c r="CA46" s="108" t="s">
        <v>360</v>
      </c>
      <c r="CB46" s="108" t="s">
        <v>360</v>
      </c>
      <c r="CC46" s="108" t="s">
        <v>360</v>
      </c>
      <c r="CD46" s="96"/>
      <c r="CE46" s="96"/>
      <c r="CF46" s="108" t="s">
        <v>362</v>
      </c>
      <c r="CG46" s="108" t="s">
        <v>362</v>
      </c>
      <c r="CH46" s="108" t="s">
        <v>362</v>
      </c>
      <c r="CI46" s="108" t="s">
        <v>362</v>
      </c>
      <c r="CJ46" s="108" t="s">
        <v>360</v>
      </c>
      <c r="CK46" s="108" t="s">
        <v>362</v>
      </c>
      <c r="CL46" s="108" t="s">
        <v>362</v>
      </c>
      <c r="CM46" s="140" t="s">
        <v>363</v>
      </c>
      <c r="CN46" s="140" t="s">
        <v>363</v>
      </c>
      <c r="CO46" s="108" t="s">
        <v>360</v>
      </c>
      <c r="CP46" s="140" t="s">
        <v>363</v>
      </c>
      <c r="CQ46" s="140" t="s">
        <v>363</v>
      </c>
      <c r="CR46" s="140" t="s">
        <v>363</v>
      </c>
      <c r="CS46" s="140" t="s">
        <v>363</v>
      </c>
      <c r="CT46" s="108" t="s">
        <v>511</v>
      </c>
    </row>
    <row r="47" spans="1:98" s="18" customFormat="1">
      <c r="A47" s="71"/>
      <c r="B47" s="36"/>
      <c r="C47" s="72"/>
      <c r="D47" s="72"/>
      <c r="E47" s="19"/>
      <c r="F47" s="72"/>
      <c r="G47" s="72"/>
      <c r="H47" s="72"/>
      <c r="I47" s="72"/>
      <c r="J47" s="72"/>
      <c r="K47" s="72"/>
      <c r="L47" s="125"/>
      <c r="M47" s="20"/>
      <c r="N47" s="20"/>
      <c r="O47" s="21"/>
      <c r="AN47" s="84"/>
      <c r="BR47" s="149"/>
      <c r="BS47" s="125"/>
      <c r="CD47" s="97"/>
      <c r="CE47" s="97"/>
    </row>
    <row r="48" spans="1:98" s="24" customFormat="1" ht="23.25" customHeight="1">
      <c r="A48" s="73"/>
      <c r="B48" s="25"/>
      <c r="C48" s="73"/>
      <c r="D48" s="73"/>
      <c r="E48" s="25"/>
      <c r="F48" s="73"/>
      <c r="G48" s="73"/>
      <c r="H48" s="73"/>
      <c r="I48" s="72"/>
      <c r="J48" s="72"/>
      <c r="K48" s="72"/>
      <c r="L48" s="125"/>
      <c r="M48" s="27"/>
      <c r="N48" s="28" t="s">
        <v>9</v>
      </c>
      <c r="P48" s="26">
        <f t="shared" ref="P48:Y48" si="13">COUNTIF(P4:P46,"ped*")</f>
        <v>0</v>
      </c>
      <c r="Q48" s="26">
        <f t="shared" si="13"/>
        <v>0</v>
      </c>
      <c r="R48" s="26">
        <f t="shared" si="13"/>
        <v>0</v>
      </c>
      <c r="S48" s="26">
        <f t="shared" si="13"/>
        <v>0</v>
      </c>
      <c r="T48" s="26">
        <f t="shared" si="13"/>
        <v>0</v>
      </c>
      <c r="U48" s="26">
        <f t="shared" si="13"/>
        <v>9</v>
      </c>
      <c r="V48" s="26">
        <f t="shared" si="13"/>
        <v>7</v>
      </c>
      <c r="W48" s="26">
        <f t="shared" si="13"/>
        <v>9</v>
      </c>
      <c r="X48" s="26">
        <f t="shared" si="13"/>
        <v>9</v>
      </c>
      <c r="Y48" s="26">
        <f t="shared" si="13"/>
        <v>6</v>
      </c>
      <c r="Z48" s="26">
        <f>COUNTIF(Z1:Z46,"ped*")</f>
        <v>9</v>
      </c>
      <c r="AA48" s="26">
        <f>COUNTIF(AA1:AA46,"ped*")</f>
        <v>9</v>
      </c>
      <c r="AB48" s="26">
        <f>COUNTIF(AB1:AB46,"ped*")</f>
        <v>11</v>
      </c>
      <c r="AC48" s="26">
        <f>COUNTIF(AC1:AC46,"ped*")</f>
        <v>9</v>
      </c>
      <c r="AD48" s="26">
        <f>COUNTIF(AD1:AD46,"ped*")</f>
        <v>10</v>
      </c>
      <c r="AE48" s="26">
        <f>COUNTIF(AE4:AE46,"ped*")</f>
        <v>8</v>
      </c>
      <c r="AF48" s="26">
        <f>COUNTIF(AF4:AF46,"ped*")</f>
        <v>9</v>
      </c>
      <c r="AG48" s="26">
        <f>COUNTIF(AG4:AG46,"ped*")</f>
        <v>10</v>
      </c>
      <c r="AH48" s="26">
        <f>COUNTIF(AH4:AH46,"ped*")</f>
        <v>10</v>
      </c>
      <c r="AI48" s="26">
        <f>COUNTIF(AI4:AI46,"ped*")</f>
        <v>7</v>
      </c>
      <c r="AJ48" s="26">
        <f>COUNTIF(AJ1:AJ46,"ped*")</f>
        <v>6</v>
      </c>
      <c r="AK48" s="26">
        <f t="shared" ref="AK48:AR48" si="14">COUNTIF(AK2:AK46,"ped*")</f>
        <v>6</v>
      </c>
      <c r="AL48" s="26">
        <f t="shared" si="14"/>
        <v>9</v>
      </c>
      <c r="AM48" s="26">
        <f t="shared" si="14"/>
        <v>8</v>
      </c>
      <c r="AN48" s="26">
        <f t="shared" si="14"/>
        <v>8</v>
      </c>
      <c r="AO48" s="26">
        <f t="shared" si="14"/>
        <v>5</v>
      </c>
      <c r="AP48" s="26">
        <f t="shared" si="14"/>
        <v>6</v>
      </c>
      <c r="AQ48" s="26">
        <f t="shared" si="14"/>
        <v>6</v>
      </c>
      <c r="AR48" s="26">
        <f t="shared" si="14"/>
        <v>5</v>
      </c>
      <c r="AS48" s="26">
        <f t="shared" ref="AS48:BE48" si="15">COUNTIF(AS4:AS46,"ped*")</f>
        <v>5</v>
      </c>
      <c r="AT48" s="26">
        <f t="shared" si="15"/>
        <v>6</v>
      </c>
      <c r="AU48" s="26">
        <f t="shared" si="15"/>
        <v>8</v>
      </c>
      <c r="AV48" s="26">
        <f t="shared" si="15"/>
        <v>9</v>
      </c>
      <c r="AW48" s="26">
        <f t="shared" si="15"/>
        <v>9</v>
      </c>
      <c r="AX48" s="26">
        <f t="shared" si="15"/>
        <v>8</v>
      </c>
      <c r="AY48" s="26">
        <f t="shared" si="15"/>
        <v>9</v>
      </c>
      <c r="AZ48" s="26">
        <f t="shared" si="15"/>
        <v>10</v>
      </c>
      <c r="BA48" s="26">
        <f t="shared" si="15"/>
        <v>9</v>
      </c>
      <c r="BB48" s="26">
        <f t="shared" si="15"/>
        <v>12</v>
      </c>
      <c r="BC48" s="26">
        <f t="shared" si="15"/>
        <v>7</v>
      </c>
      <c r="BD48" s="26">
        <f t="shared" si="15"/>
        <v>8</v>
      </c>
      <c r="BE48" s="26">
        <f t="shared" si="15"/>
        <v>12</v>
      </c>
      <c r="BF48" s="23"/>
      <c r="BG48" s="23"/>
      <c r="BH48" s="23"/>
      <c r="BI48" s="26">
        <f>COUNTIF(BI4:BI46,"ped*")</f>
        <v>11</v>
      </c>
      <c r="BJ48" s="26">
        <f>COUNTIF(BJ4:BJ46,"ped*")</f>
        <v>11</v>
      </c>
      <c r="BK48" s="26"/>
      <c r="BL48" s="26"/>
      <c r="BM48" s="26">
        <f>COUNTIF(BM4:BM46,"ped*")</f>
        <v>12</v>
      </c>
      <c r="BN48" s="26">
        <f>COUNTIF(BN4:BN46,"ped*")</f>
        <v>9</v>
      </c>
      <c r="BO48" s="26">
        <f>COUNTIF(BO4:BO46,"ped*")</f>
        <v>9</v>
      </c>
      <c r="BP48" s="23"/>
      <c r="BQ48" s="26">
        <f>COUNTIF(BQ4:BQ46,"ped*")</f>
        <v>8</v>
      </c>
      <c r="BR48" s="117"/>
      <c r="BS48" s="125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</row>
    <row r="49" spans="1:98" s="56" customFormat="1" ht="23.25" customHeight="1">
      <c r="A49" s="74"/>
      <c r="B49" s="57"/>
      <c r="C49" s="74"/>
      <c r="D49" s="74"/>
      <c r="E49" s="57"/>
      <c r="F49" s="74"/>
      <c r="G49" s="74"/>
      <c r="H49" s="74"/>
      <c r="I49" s="72"/>
      <c r="J49" s="72"/>
      <c r="K49" s="72"/>
      <c r="L49" s="125"/>
      <c r="M49" s="58"/>
      <c r="N49" s="59" t="s">
        <v>27</v>
      </c>
      <c r="P49" s="60">
        <f t="shared" ref="P49:Y49" si="16">COUNTIF(P4:P46,"chir *")</f>
        <v>7</v>
      </c>
      <c r="Q49" s="60">
        <f t="shared" si="16"/>
        <v>6</v>
      </c>
      <c r="R49" s="60">
        <f t="shared" si="16"/>
        <v>7</v>
      </c>
      <c r="S49" s="60">
        <f t="shared" si="16"/>
        <v>6</v>
      </c>
      <c r="T49" s="60">
        <f t="shared" si="16"/>
        <v>8</v>
      </c>
      <c r="U49" s="60">
        <f t="shared" si="16"/>
        <v>8</v>
      </c>
      <c r="V49" s="60">
        <f t="shared" si="16"/>
        <v>7</v>
      </c>
      <c r="W49" s="60">
        <f t="shared" si="16"/>
        <v>8</v>
      </c>
      <c r="X49" s="60">
        <f t="shared" si="16"/>
        <v>8</v>
      </c>
      <c r="Y49" s="60">
        <f t="shared" si="16"/>
        <v>6</v>
      </c>
      <c r="Z49" s="60">
        <f>COUNTIF(Z1:Z46,"chir *")</f>
        <v>8</v>
      </c>
      <c r="AA49" s="60">
        <f>COUNTIF(AA1:AA46,"chir *")</f>
        <v>8</v>
      </c>
      <c r="AB49" s="60">
        <f>COUNTIF(AB1:AB46,"chir *")</f>
        <v>9</v>
      </c>
      <c r="AC49" s="60">
        <f>COUNTIF(AC1:AC46,"chir *")</f>
        <v>9</v>
      </c>
      <c r="AD49" s="60">
        <f>COUNTIF(AD1:AD46,"chir *")</f>
        <v>10</v>
      </c>
      <c r="AE49" s="60">
        <f>COUNTIF(AE4:AE46,"chir *")</f>
        <v>10</v>
      </c>
      <c r="AF49" s="60">
        <f>COUNTIF(AF4:AF46,"chir *")</f>
        <v>9</v>
      </c>
      <c r="AG49" s="60">
        <f>COUNTIF(AG4:AG46,"chir *")</f>
        <v>9</v>
      </c>
      <c r="AH49" s="60">
        <f>COUNTIF(AH4:AH46,"chir *")</f>
        <v>7</v>
      </c>
      <c r="AI49" s="60">
        <f>COUNTIF(AI4:AI46,"chir *")</f>
        <v>5</v>
      </c>
      <c r="AJ49" s="60">
        <f>COUNTIF(AJ1:AJ46,"chir *")</f>
        <v>10</v>
      </c>
      <c r="AK49" s="60">
        <f t="shared" ref="AK49:AR49" si="17">COUNTIF(AK2:AK46,"chir *")</f>
        <v>9</v>
      </c>
      <c r="AL49" s="60">
        <f t="shared" si="17"/>
        <v>10</v>
      </c>
      <c r="AM49" s="60">
        <f t="shared" si="17"/>
        <v>10</v>
      </c>
      <c r="AN49" s="60">
        <f t="shared" si="17"/>
        <v>11</v>
      </c>
      <c r="AO49" s="60">
        <f t="shared" si="17"/>
        <v>12</v>
      </c>
      <c r="AP49" s="60">
        <f t="shared" si="17"/>
        <v>12</v>
      </c>
      <c r="AQ49" s="60">
        <f t="shared" si="17"/>
        <v>11</v>
      </c>
      <c r="AR49" s="60">
        <f t="shared" si="17"/>
        <v>11</v>
      </c>
      <c r="AS49" s="60">
        <f t="shared" ref="AS49:BE49" si="18">COUNTIF(AS4:AS46,"chir *")</f>
        <v>5</v>
      </c>
      <c r="AT49" s="60">
        <f t="shared" si="18"/>
        <v>8</v>
      </c>
      <c r="AU49" s="60">
        <f t="shared" si="18"/>
        <v>7</v>
      </c>
      <c r="AV49" s="60">
        <f t="shared" si="18"/>
        <v>5</v>
      </c>
      <c r="AW49" s="60">
        <f t="shared" si="18"/>
        <v>7</v>
      </c>
      <c r="AX49" s="60">
        <f t="shared" si="18"/>
        <v>8</v>
      </c>
      <c r="AY49" s="60">
        <f t="shared" si="18"/>
        <v>6</v>
      </c>
      <c r="AZ49" s="60">
        <f t="shared" si="18"/>
        <v>6</v>
      </c>
      <c r="BA49" s="60">
        <f t="shared" si="18"/>
        <v>6</v>
      </c>
      <c r="BB49" s="60">
        <f t="shared" si="18"/>
        <v>7</v>
      </c>
      <c r="BC49" s="60">
        <f t="shared" si="18"/>
        <v>4</v>
      </c>
      <c r="BD49" s="60">
        <f t="shared" si="18"/>
        <v>7</v>
      </c>
      <c r="BE49" s="60">
        <f t="shared" si="18"/>
        <v>9</v>
      </c>
      <c r="BF49" s="30"/>
      <c r="BG49" s="30"/>
      <c r="BH49" s="30"/>
      <c r="BI49" s="60">
        <f>COUNTIF(BI4:BI46,"chir *")</f>
        <v>8</v>
      </c>
      <c r="BJ49" s="60">
        <f>COUNTIF(BJ4:BJ46,"chir *")</f>
        <v>8</v>
      </c>
      <c r="BK49" s="60"/>
      <c r="BL49" s="60"/>
      <c r="BM49" s="60">
        <f>COUNTIF(BM4:BM46,"chir *")</f>
        <v>6</v>
      </c>
      <c r="BN49" s="60">
        <f>COUNTIF(BN4:BN46,"chir nacz*")</f>
        <v>0</v>
      </c>
      <c r="BO49" s="60">
        <f>COUNTIF(BO4:BO46,"chir nacz*")</f>
        <v>0</v>
      </c>
      <c r="BP49" s="30"/>
      <c r="BQ49" s="60">
        <f>COUNTIF(BQ4:BQ46,"chir nacz*")</f>
        <v>0</v>
      </c>
      <c r="BR49" s="117"/>
      <c r="BS49" s="125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99"/>
      <c r="CE49" s="99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</row>
    <row r="50" spans="1:98" s="29" customFormat="1" ht="23.25" customHeight="1">
      <c r="A50" s="72"/>
      <c r="B50" s="19"/>
      <c r="C50" s="72"/>
      <c r="D50" s="72"/>
      <c r="E50" s="19"/>
      <c r="F50" s="72"/>
      <c r="G50" s="72"/>
      <c r="H50" s="72"/>
      <c r="I50" s="72"/>
      <c r="J50" s="72"/>
      <c r="K50" s="72"/>
      <c r="L50" s="125"/>
      <c r="M50" s="31"/>
      <c r="N50" s="32" t="s">
        <v>26</v>
      </c>
      <c r="P50" s="30">
        <f>COUNTIF(P3:P45,"ch wew*")</f>
        <v>15</v>
      </c>
      <c r="Q50" s="30">
        <f>COUNTIF(Q3:Q45,"ch wew*")</f>
        <v>17</v>
      </c>
      <c r="R50" s="30">
        <f t="shared" ref="R50:BE50" si="19">COUNTIF(R3:R46,"ch wew*")</f>
        <v>17</v>
      </c>
      <c r="S50" s="30">
        <f t="shared" si="19"/>
        <v>16</v>
      </c>
      <c r="T50" s="30">
        <f t="shared" si="19"/>
        <v>16</v>
      </c>
      <c r="U50" s="30">
        <f t="shared" si="19"/>
        <v>17</v>
      </c>
      <c r="V50" s="30">
        <f t="shared" si="19"/>
        <v>18</v>
      </c>
      <c r="W50" s="30">
        <f t="shared" si="19"/>
        <v>18</v>
      </c>
      <c r="X50" s="30">
        <f t="shared" si="19"/>
        <v>16</v>
      </c>
      <c r="Y50" s="30">
        <f t="shared" si="19"/>
        <v>13</v>
      </c>
      <c r="Z50" s="30">
        <f t="shared" si="19"/>
        <v>13</v>
      </c>
      <c r="AA50" s="30">
        <f t="shared" si="19"/>
        <v>16</v>
      </c>
      <c r="AB50" s="30">
        <f t="shared" si="19"/>
        <v>16</v>
      </c>
      <c r="AC50" s="30">
        <f t="shared" si="19"/>
        <v>15</v>
      </c>
      <c r="AD50" s="30">
        <f t="shared" si="19"/>
        <v>17</v>
      </c>
      <c r="AE50" s="30">
        <f t="shared" si="19"/>
        <v>16</v>
      </c>
      <c r="AF50" s="30">
        <f t="shared" si="19"/>
        <v>15</v>
      </c>
      <c r="AG50" s="30">
        <f t="shared" si="19"/>
        <v>15</v>
      </c>
      <c r="AH50" s="30">
        <f t="shared" si="19"/>
        <v>16</v>
      </c>
      <c r="AI50" s="30">
        <f t="shared" si="19"/>
        <v>14</v>
      </c>
      <c r="AJ50" s="30">
        <f t="shared" si="19"/>
        <v>17</v>
      </c>
      <c r="AK50" s="30">
        <f t="shared" si="19"/>
        <v>16</v>
      </c>
      <c r="AL50" s="30">
        <f t="shared" si="19"/>
        <v>18</v>
      </c>
      <c r="AM50" s="30">
        <f t="shared" si="19"/>
        <v>18</v>
      </c>
      <c r="AN50" s="30">
        <f t="shared" si="19"/>
        <v>19</v>
      </c>
      <c r="AO50" s="30">
        <f t="shared" si="19"/>
        <v>21</v>
      </c>
      <c r="AP50" s="30">
        <f t="shared" si="19"/>
        <v>21</v>
      </c>
      <c r="AQ50" s="30">
        <f t="shared" si="19"/>
        <v>21</v>
      </c>
      <c r="AR50" s="30">
        <f t="shared" si="19"/>
        <v>22</v>
      </c>
      <c r="AS50" s="30">
        <f t="shared" si="19"/>
        <v>15</v>
      </c>
      <c r="AT50" s="30">
        <f t="shared" si="19"/>
        <v>15</v>
      </c>
      <c r="AU50" s="30">
        <f t="shared" si="19"/>
        <v>17</v>
      </c>
      <c r="AV50" s="30">
        <f t="shared" si="19"/>
        <v>17</v>
      </c>
      <c r="AW50" s="30">
        <f t="shared" si="19"/>
        <v>16</v>
      </c>
      <c r="AX50" s="30">
        <f t="shared" si="19"/>
        <v>15</v>
      </c>
      <c r="AY50" s="30">
        <f t="shared" si="19"/>
        <v>18</v>
      </c>
      <c r="AZ50" s="30">
        <f t="shared" si="19"/>
        <v>17</v>
      </c>
      <c r="BA50" s="30">
        <f t="shared" si="19"/>
        <v>18</v>
      </c>
      <c r="BB50" s="30">
        <f t="shared" si="19"/>
        <v>16</v>
      </c>
      <c r="BC50" s="30">
        <f t="shared" si="19"/>
        <v>14</v>
      </c>
      <c r="BD50" s="30">
        <f t="shared" si="19"/>
        <v>14</v>
      </c>
      <c r="BE50" s="30">
        <f t="shared" si="19"/>
        <v>15</v>
      </c>
      <c r="BF50" s="30"/>
      <c r="BG50" s="30"/>
      <c r="BH50" s="30"/>
      <c r="BI50" s="30">
        <f t="shared" ref="BI50:BO50" si="20">COUNTIF(BI3:BI45,"ch wew*")</f>
        <v>15</v>
      </c>
      <c r="BJ50" s="30">
        <f t="shared" si="20"/>
        <v>16</v>
      </c>
      <c r="BK50" s="30">
        <f t="shared" si="20"/>
        <v>14</v>
      </c>
      <c r="BL50" s="30">
        <f t="shared" si="20"/>
        <v>15</v>
      </c>
      <c r="BM50" s="30">
        <f t="shared" si="20"/>
        <v>15</v>
      </c>
      <c r="BN50" s="30">
        <f t="shared" si="20"/>
        <v>13</v>
      </c>
      <c r="BO50" s="30">
        <f t="shared" si="20"/>
        <v>13</v>
      </c>
      <c r="BP50" s="30"/>
      <c r="BQ50" s="30"/>
      <c r="BR50" s="126"/>
      <c r="BS50" s="127"/>
      <c r="BU50" s="30"/>
      <c r="BV50" s="30"/>
      <c r="BW50" s="30"/>
      <c r="BX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</row>
    <row r="51" spans="1:98" s="29" customFormat="1" ht="23.25" customHeight="1">
      <c r="A51" s="72"/>
      <c r="B51" s="19"/>
      <c r="C51" s="72"/>
      <c r="D51" s="72"/>
      <c r="E51" s="19"/>
      <c r="F51" s="72"/>
      <c r="G51" s="72"/>
      <c r="H51" s="72"/>
      <c r="I51" s="72"/>
      <c r="J51" s="72"/>
      <c r="K51" s="72"/>
      <c r="L51" s="125"/>
      <c r="M51" s="31"/>
      <c r="N51" s="33" t="s">
        <v>10</v>
      </c>
      <c r="P51" s="23">
        <f t="shared" ref="P51:Y51" si="21">COUNTIF(P4:P46,"ch wew endo*")</f>
        <v>0</v>
      </c>
      <c r="Q51" s="23">
        <f t="shared" si="21"/>
        <v>0</v>
      </c>
      <c r="R51" s="23">
        <f t="shared" si="21"/>
        <v>0</v>
      </c>
      <c r="S51" s="23">
        <f t="shared" si="21"/>
        <v>0</v>
      </c>
      <c r="T51" s="23">
        <f t="shared" si="21"/>
        <v>0</v>
      </c>
      <c r="U51" s="23">
        <f t="shared" si="21"/>
        <v>0</v>
      </c>
      <c r="V51" s="23">
        <f t="shared" si="21"/>
        <v>0</v>
      </c>
      <c r="W51" s="23">
        <f t="shared" si="21"/>
        <v>0</v>
      </c>
      <c r="X51" s="23">
        <f t="shared" si="21"/>
        <v>0</v>
      </c>
      <c r="Y51" s="23">
        <f t="shared" si="21"/>
        <v>0</v>
      </c>
      <c r="Z51" s="23">
        <f>COUNTIF(Z1:Z46,"ch wew endo*")</f>
        <v>0</v>
      </c>
      <c r="AA51" s="23">
        <f>COUNTIF(AA1:AA46,"ch wew endo*")</f>
        <v>0</v>
      </c>
      <c r="AB51" s="23">
        <f>COUNTIF(AB1:AB46,"ch wew endo*")</f>
        <v>0</v>
      </c>
      <c r="AC51" s="23">
        <f>COUNTIF(AC1:AC46,"ch wew endo*")</f>
        <v>0</v>
      </c>
      <c r="AD51" s="23">
        <f>COUNTIF(AD1:AD46,"ch wew endo*")</f>
        <v>0</v>
      </c>
      <c r="AE51" s="23">
        <f>COUNTIF(AE4:AE46,"ch wew endo*")</f>
        <v>0</v>
      </c>
      <c r="AF51" s="23">
        <f>COUNTIF(AF4:AF46,"ch wew endo*")</f>
        <v>0</v>
      </c>
      <c r="AG51" s="23">
        <f>COUNTIF(AG4:AG46,"ch wew endo*")</f>
        <v>0</v>
      </c>
      <c r="AH51" s="23">
        <f>COUNTIF(AH4:AH46,"ch wew endo*")</f>
        <v>0</v>
      </c>
      <c r="AI51" s="23">
        <f>COUNTIF(AI4:AI46,"ch wew endo*")</f>
        <v>0</v>
      </c>
      <c r="AJ51" s="23">
        <f>COUNTIF(AJ1:AJ46,"ch wew endo*")</f>
        <v>0</v>
      </c>
      <c r="AK51" s="23">
        <f t="shared" ref="AK51:AR51" si="22">COUNTIF(AK2:AK46,"ch wew endo*")</f>
        <v>0</v>
      </c>
      <c r="AL51" s="23">
        <f t="shared" si="22"/>
        <v>0</v>
      </c>
      <c r="AM51" s="23">
        <f t="shared" si="22"/>
        <v>0</v>
      </c>
      <c r="AN51" s="23">
        <f t="shared" si="22"/>
        <v>0</v>
      </c>
      <c r="AO51" s="23">
        <f t="shared" si="22"/>
        <v>0</v>
      </c>
      <c r="AP51" s="23">
        <f t="shared" si="22"/>
        <v>0</v>
      </c>
      <c r="AQ51" s="23">
        <f t="shared" si="22"/>
        <v>0</v>
      </c>
      <c r="AR51" s="23">
        <f t="shared" si="22"/>
        <v>0</v>
      </c>
      <c r="AS51" s="23">
        <f t="shared" ref="AS51:BE51" si="23">COUNTIF(AS4:AS46,"ch wew endo*")</f>
        <v>0</v>
      </c>
      <c r="AT51" s="23">
        <f t="shared" si="23"/>
        <v>0</v>
      </c>
      <c r="AU51" s="23">
        <f t="shared" si="23"/>
        <v>0</v>
      </c>
      <c r="AV51" s="23">
        <f t="shared" si="23"/>
        <v>0</v>
      </c>
      <c r="AW51" s="23">
        <f t="shared" si="23"/>
        <v>0</v>
      </c>
      <c r="AX51" s="23">
        <f t="shared" si="23"/>
        <v>0</v>
      </c>
      <c r="AY51" s="23">
        <f t="shared" si="23"/>
        <v>0</v>
      </c>
      <c r="AZ51" s="23">
        <f t="shared" si="23"/>
        <v>0</v>
      </c>
      <c r="BA51" s="23">
        <f t="shared" si="23"/>
        <v>0</v>
      </c>
      <c r="BB51" s="23">
        <f t="shared" si="23"/>
        <v>0</v>
      </c>
      <c r="BC51" s="23">
        <f t="shared" si="23"/>
        <v>0</v>
      </c>
      <c r="BD51" s="23">
        <f t="shared" si="23"/>
        <v>0</v>
      </c>
      <c r="BE51" s="23">
        <f t="shared" si="23"/>
        <v>0</v>
      </c>
      <c r="BF51" s="23"/>
      <c r="BG51" s="23"/>
      <c r="BH51" s="23"/>
      <c r="BI51" s="23">
        <f t="shared" ref="BI51:BO51" si="24">COUNTIF(BI4:BI46,"ch wew endo*")</f>
        <v>0</v>
      </c>
      <c r="BJ51" s="23">
        <f t="shared" si="24"/>
        <v>0</v>
      </c>
      <c r="BK51" s="23">
        <f t="shared" si="24"/>
        <v>0</v>
      </c>
      <c r="BL51" s="23">
        <f t="shared" si="24"/>
        <v>0</v>
      </c>
      <c r="BM51" s="23">
        <f t="shared" si="24"/>
        <v>0</v>
      </c>
      <c r="BN51" s="23">
        <f t="shared" si="24"/>
        <v>0</v>
      </c>
      <c r="BO51" s="23">
        <f t="shared" si="24"/>
        <v>0</v>
      </c>
      <c r="BP51" s="23"/>
      <c r="BQ51" s="23">
        <f>COUNTIF(BQ4:BQ46,"chw endo*")</f>
        <v>0</v>
      </c>
      <c r="BR51" s="126"/>
      <c r="BS51" s="127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1:98" s="18" customFormat="1" ht="23.25" customHeight="1">
      <c r="A52" s="72"/>
      <c r="B52" s="19"/>
      <c r="C52" s="72"/>
      <c r="D52" s="72"/>
      <c r="E52" s="19"/>
      <c r="F52" s="72"/>
      <c r="G52" s="72"/>
      <c r="H52" s="72"/>
      <c r="I52" s="72"/>
      <c r="J52" s="72"/>
      <c r="K52" s="72"/>
      <c r="L52" s="125"/>
      <c r="M52" s="20"/>
      <c r="N52" s="33" t="s">
        <v>11</v>
      </c>
      <c r="P52" s="23">
        <f t="shared" ref="P52:BE52" si="25">COUNTIF(P4:P46,"ch wew pulmo*")</f>
        <v>3</v>
      </c>
      <c r="Q52" s="23">
        <f t="shared" si="25"/>
        <v>3</v>
      </c>
      <c r="R52" s="23">
        <f t="shared" si="25"/>
        <v>3</v>
      </c>
      <c r="S52" s="23">
        <f t="shared" si="25"/>
        <v>2</v>
      </c>
      <c r="T52" s="23">
        <f t="shared" si="25"/>
        <v>2</v>
      </c>
      <c r="U52" s="23">
        <f t="shared" si="25"/>
        <v>3</v>
      </c>
      <c r="V52" s="23">
        <f t="shared" si="25"/>
        <v>3</v>
      </c>
      <c r="W52" s="23">
        <f t="shared" si="25"/>
        <v>3</v>
      </c>
      <c r="X52" s="23">
        <f t="shared" si="25"/>
        <v>2</v>
      </c>
      <c r="Y52" s="23">
        <f t="shared" si="25"/>
        <v>1</v>
      </c>
      <c r="Z52" s="23">
        <f t="shared" si="25"/>
        <v>0</v>
      </c>
      <c r="AA52" s="23">
        <f t="shared" si="25"/>
        <v>2</v>
      </c>
      <c r="AB52" s="23">
        <f t="shared" si="25"/>
        <v>2</v>
      </c>
      <c r="AC52" s="23">
        <f t="shared" si="25"/>
        <v>2</v>
      </c>
      <c r="AD52" s="23">
        <f t="shared" si="25"/>
        <v>2</v>
      </c>
      <c r="AE52" s="23">
        <f t="shared" si="25"/>
        <v>2</v>
      </c>
      <c r="AF52" s="23">
        <f t="shared" si="25"/>
        <v>2</v>
      </c>
      <c r="AG52" s="23">
        <f t="shared" si="25"/>
        <v>2</v>
      </c>
      <c r="AH52" s="23">
        <f t="shared" si="25"/>
        <v>2</v>
      </c>
      <c r="AI52" s="23">
        <f t="shared" si="25"/>
        <v>2</v>
      </c>
      <c r="AJ52" s="23">
        <f t="shared" si="25"/>
        <v>4</v>
      </c>
      <c r="AK52" s="23">
        <f t="shared" si="25"/>
        <v>2</v>
      </c>
      <c r="AL52" s="23">
        <f t="shared" si="25"/>
        <v>3</v>
      </c>
      <c r="AM52" s="23">
        <f t="shared" si="25"/>
        <v>3</v>
      </c>
      <c r="AN52" s="23">
        <f t="shared" si="25"/>
        <v>4</v>
      </c>
      <c r="AO52" s="23">
        <f t="shared" si="25"/>
        <v>4</v>
      </c>
      <c r="AP52" s="23">
        <f t="shared" si="25"/>
        <v>4</v>
      </c>
      <c r="AQ52" s="23">
        <f t="shared" si="25"/>
        <v>4</v>
      </c>
      <c r="AR52" s="23">
        <f t="shared" si="25"/>
        <v>5</v>
      </c>
      <c r="AS52" s="23">
        <f t="shared" si="25"/>
        <v>4</v>
      </c>
      <c r="AT52" s="23">
        <f t="shared" si="25"/>
        <v>4</v>
      </c>
      <c r="AU52" s="23">
        <f t="shared" si="25"/>
        <v>4</v>
      </c>
      <c r="AV52" s="23">
        <f t="shared" si="25"/>
        <v>4</v>
      </c>
      <c r="AW52" s="23">
        <f t="shared" si="25"/>
        <v>4</v>
      </c>
      <c r="AX52" s="23">
        <f t="shared" si="25"/>
        <v>4</v>
      </c>
      <c r="AY52" s="23">
        <f t="shared" si="25"/>
        <v>4</v>
      </c>
      <c r="AZ52" s="23">
        <f t="shared" si="25"/>
        <v>4</v>
      </c>
      <c r="BA52" s="23">
        <f t="shared" si="25"/>
        <v>4</v>
      </c>
      <c r="BB52" s="23">
        <f t="shared" si="25"/>
        <v>4</v>
      </c>
      <c r="BC52" s="23">
        <f t="shared" si="25"/>
        <v>4</v>
      </c>
      <c r="BD52" s="23">
        <f t="shared" si="25"/>
        <v>5</v>
      </c>
      <c r="BE52" s="23">
        <f t="shared" si="25"/>
        <v>4</v>
      </c>
      <c r="BF52" s="23"/>
      <c r="BG52" s="23"/>
      <c r="BH52" s="23"/>
      <c r="BI52" s="23">
        <f t="shared" ref="BI52:BO52" si="26">COUNTIF(BI4:BI46,"ch wew pulmo*")</f>
        <v>3</v>
      </c>
      <c r="BJ52" s="23">
        <f t="shared" si="26"/>
        <v>3</v>
      </c>
      <c r="BK52" s="23">
        <f t="shared" si="26"/>
        <v>3</v>
      </c>
      <c r="BL52" s="23">
        <f t="shared" si="26"/>
        <v>3</v>
      </c>
      <c r="BM52" s="23">
        <f t="shared" si="26"/>
        <v>3</v>
      </c>
      <c r="BN52" s="23">
        <f t="shared" si="26"/>
        <v>3</v>
      </c>
      <c r="BO52" s="23">
        <f t="shared" si="26"/>
        <v>3</v>
      </c>
      <c r="BP52" s="23"/>
      <c r="BQ52" s="23">
        <f>COUNTIF(BQ4:BQ46,"ch wew pulmo*")</f>
        <v>3</v>
      </c>
      <c r="BR52" s="126"/>
      <c r="BS52" s="127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</row>
    <row r="53" spans="1:98" s="18" customFormat="1" ht="23.25" customHeight="1">
      <c r="A53" s="72"/>
      <c r="B53" s="19"/>
      <c r="C53" s="72"/>
      <c r="D53" s="72"/>
      <c r="E53" s="19"/>
      <c r="F53" s="72"/>
      <c r="G53" s="72"/>
      <c r="H53" s="72"/>
      <c r="I53" s="72"/>
      <c r="J53" s="72"/>
      <c r="K53" s="72"/>
      <c r="L53" s="125"/>
      <c r="M53" s="20"/>
      <c r="N53" s="33" t="s">
        <v>12</v>
      </c>
      <c r="P53" s="23">
        <f t="shared" ref="P53:BE53" si="27">COUNTIF(P4:P46,"ch wew gastro*")</f>
        <v>3</v>
      </c>
      <c r="Q53" s="23">
        <f t="shared" si="27"/>
        <v>4</v>
      </c>
      <c r="R53" s="23">
        <f t="shared" si="27"/>
        <v>4</v>
      </c>
      <c r="S53" s="23">
        <f t="shared" si="27"/>
        <v>4</v>
      </c>
      <c r="T53" s="23">
        <f t="shared" si="27"/>
        <v>4</v>
      </c>
      <c r="U53" s="23">
        <f t="shared" si="27"/>
        <v>4</v>
      </c>
      <c r="V53" s="23">
        <f t="shared" si="27"/>
        <v>4</v>
      </c>
      <c r="W53" s="23">
        <f t="shared" si="27"/>
        <v>4</v>
      </c>
      <c r="X53" s="23">
        <f t="shared" si="27"/>
        <v>3</v>
      </c>
      <c r="Y53" s="23">
        <f t="shared" si="27"/>
        <v>3</v>
      </c>
      <c r="Z53" s="23">
        <f t="shared" si="27"/>
        <v>3</v>
      </c>
      <c r="AA53" s="23">
        <f t="shared" si="27"/>
        <v>3</v>
      </c>
      <c r="AB53" s="23">
        <f t="shared" si="27"/>
        <v>3</v>
      </c>
      <c r="AC53" s="23">
        <f t="shared" si="27"/>
        <v>2</v>
      </c>
      <c r="AD53" s="23">
        <f t="shared" si="27"/>
        <v>3</v>
      </c>
      <c r="AE53" s="23">
        <f t="shared" si="27"/>
        <v>3</v>
      </c>
      <c r="AF53" s="23">
        <f t="shared" si="27"/>
        <v>3</v>
      </c>
      <c r="AG53" s="23">
        <f t="shared" si="27"/>
        <v>3</v>
      </c>
      <c r="AH53" s="23">
        <f t="shared" si="27"/>
        <v>3</v>
      </c>
      <c r="AI53" s="23">
        <f t="shared" si="27"/>
        <v>3</v>
      </c>
      <c r="AJ53" s="23">
        <f t="shared" si="27"/>
        <v>3</v>
      </c>
      <c r="AK53" s="23">
        <f t="shared" si="27"/>
        <v>4</v>
      </c>
      <c r="AL53" s="23">
        <f t="shared" si="27"/>
        <v>5</v>
      </c>
      <c r="AM53" s="23">
        <f t="shared" si="27"/>
        <v>5</v>
      </c>
      <c r="AN53" s="23">
        <f t="shared" si="27"/>
        <v>4</v>
      </c>
      <c r="AO53" s="23">
        <f t="shared" si="27"/>
        <v>5</v>
      </c>
      <c r="AP53" s="23">
        <f t="shared" si="27"/>
        <v>5</v>
      </c>
      <c r="AQ53" s="23">
        <f t="shared" si="27"/>
        <v>5</v>
      </c>
      <c r="AR53" s="23">
        <f t="shared" si="27"/>
        <v>5</v>
      </c>
      <c r="AS53" s="23">
        <f t="shared" si="27"/>
        <v>3</v>
      </c>
      <c r="AT53" s="23">
        <f t="shared" si="27"/>
        <v>2</v>
      </c>
      <c r="AU53" s="23">
        <f t="shared" si="27"/>
        <v>2</v>
      </c>
      <c r="AV53" s="23">
        <f t="shared" si="27"/>
        <v>2</v>
      </c>
      <c r="AW53" s="23">
        <f t="shared" si="27"/>
        <v>1</v>
      </c>
      <c r="AX53" s="23">
        <f t="shared" si="27"/>
        <v>1</v>
      </c>
      <c r="AY53" s="23">
        <f t="shared" si="27"/>
        <v>2</v>
      </c>
      <c r="AZ53" s="23">
        <f t="shared" si="27"/>
        <v>1</v>
      </c>
      <c r="BA53" s="23">
        <f t="shared" si="27"/>
        <v>2</v>
      </c>
      <c r="BB53" s="23">
        <f t="shared" si="27"/>
        <v>1</v>
      </c>
      <c r="BC53" s="23">
        <f t="shared" si="27"/>
        <v>0</v>
      </c>
      <c r="BD53" s="23">
        <f t="shared" si="27"/>
        <v>2</v>
      </c>
      <c r="BE53" s="23">
        <f t="shared" si="27"/>
        <v>2</v>
      </c>
      <c r="BF53" s="23"/>
      <c r="BG53" s="23"/>
      <c r="BH53" s="23"/>
      <c r="BI53" s="23">
        <f t="shared" ref="BI53:BO53" si="28">COUNTIF(BI4:BI46,"ch wew gastro*")</f>
        <v>4</v>
      </c>
      <c r="BJ53" s="23">
        <f t="shared" si="28"/>
        <v>4</v>
      </c>
      <c r="BK53" s="23">
        <f t="shared" si="28"/>
        <v>3</v>
      </c>
      <c r="BL53" s="23">
        <f t="shared" si="28"/>
        <v>3</v>
      </c>
      <c r="BM53" s="23">
        <f t="shared" si="28"/>
        <v>3</v>
      </c>
      <c r="BN53" s="23">
        <f t="shared" si="28"/>
        <v>2</v>
      </c>
      <c r="BO53" s="23">
        <f t="shared" si="28"/>
        <v>2</v>
      </c>
      <c r="BP53" s="23"/>
      <c r="BQ53" s="23">
        <f>COUNTIF(BQ4:BQ46,"ch wew gastro*")</f>
        <v>2</v>
      </c>
      <c r="BR53" s="126"/>
      <c r="BS53" s="127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</row>
    <row r="54" spans="1:98" s="18" customFormat="1" ht="23.25" customHeight="1">
      <c r="A54" s="71"/>
      <c r="B54" s="36"/>
      <c r="C54" s="72"/>
      <c r="D54" s="72"/>
      <c r="E54" s="19"/>
      <c r="F54" s="72"/>
      <c r="G54" s="72"/>
      <c r="H54" s="72"/>
      <c r="I54" s="72"/>
      <c r="J54" s="72"/>
      <c r="K54" s="72"/>
      <c r="L54" s="125"/>
      <c r="M54" s="20"/>
      <c r="N54" s="33" t="s">
        <v>13</v>
      </c>
      <c r="P54" s="23">
        <f t="shared" ref="P54:BE54" si="29">COUNTIF(P4:P46,"ch wew hemato*")</f>
        <v>1</v>
      </c>
      <c r="Q54" s="23">
        <f t="shared" si="29"/>
        <v>1</v>
      </c>
      <c r="R54" s="23">
        <f t="shared" si="29"/>
        <v>1</v>
      </c>
      <c r="S54" s="23">
        <f t="shared" si="29"/>
        <v>1</v>
      </c>
      <c r="T54" s="23">
        <f t="shared" si="29"/>
        <v>1</v>
      </c>
      <c r="U54" s="23">
        <f t="shared" si="29"/>
        <v>1</v>
      </c>
      <c r="V54" s="23">
        <f t="shared" si="29"/>
        <v>1</v>
      </c>
      <c r="W54" s="23">
        <f t="shared" si="29"/>
        <v>1</v>
      </c>
      <c r="X54" s="23">
        <f t="shared" si="29"/>
        <v>1</v>
      </c>
      <c r="Y54" s="23">
        <f t="shared" si="29"/>
        <v>1</v>
      </c>
      <c r="Z54" s="23">
        <f t="shared" si="29"/>
        <v>1</v>
      </c>
      <c r="AA54" s="23">
        <f t="shared" si="29"/>
        <v>1</v>
      </c>
      <c r="AB54" s="23">
        <f t="shared" si="29"/>
        <v>1</v>
      </c>
      <c r="AC54" s="23">
        <f t="shared" si="29"/>
        <v>1</v>
      </c>
      <c r="AD54" s="23">
        <f t="shared" si="29"/>
        <v>1</v>
      </c>
      <c r="AE54" s="23">
        <f t="shared" si="29"/>
        <v>1</v>
      </c>
      <c r="AF54" s="23">
        <f t="shared" si="29"/>
        <v>1</v>
      </c>
      <c r="AG54" s="23">
        <f t="shared" si="29"/>
        <v>1</v>
      </c>
      <c r="AH54" s="23">
        <f t="shared" si="29"/>
        <v>1</v>
      </c>
      <c r="AI54" s="23">
        <f t="shared" si="29"/>
        <v>1</v>
      </c>
      <c r="AJ54" s="23">
        <f t="shared" si="29"/>
        <v>1</v>
      </c>
      <c r="AK54" s="23">
        <f t="shared" si="29"/>
        <v>1</v>
      </c>
      <c r="AL54" s="23">
        <f t="shared" si="29"/>
        <v>1</v>
      </c>
      <c r="AM54" s="23">
        <f t="shared" si="29"/>
        <v>1</v>
      </c>
      <c r="AN54" s="23">
        <f t="shared" si="29"/>
        <v>1</v>
      </c>
      <c r="AO54" s="23">
        <f t="shared" si="29"/>
        <v>1</v>
      </c>
      <c r="AP54" s="23">
        <f t="shared" si="29"/>
        <v>1</v>
      </c>
      <c r="AQ54" s="23">
        <f t="shared" si="29"/>
        <v>1</v>
      </c>
      <c r="AR54" s="23">
        <f t="shared" si="29"/>
        <v>1</v>
      </c>
      <c r="AS54" s="23">
        <f t="shared" si="29"/>
        <v>1</v>
      </c>
      <c r="AT54" s="23">
        <f t="shared" si="29"/>
        <v>0</v>
      </c>
      <c r="AU54" s="23">
        <f t="shared" si="29"/>
        <v>0</v>
      </c>
      <c r="AV54" s="23">
        <f t="shared" si="29"/>
        <v>0</v>
      </c>
      <c r="AW54" s="23">
        <f t="shared" si="29"/>
        <v>0</v>
      </c>
      <c r="AX54" s="23">
        <f t="shared" si="29"/>
        <v>0</v>
      </c>
      <c r="AY54" s="23">
        <f t="shared" si="29"/>
        <v>1</v>
      </c>
      <c r="AZ54" s="23">
        <f t="shared" si="29"/>
        <v>1</v>
      </c>
      <c r="BA54" s="23">
        <f t="shared" si="29"/>
        <v>1</v>
      </c>
      <c r="BB54" s="23">
        <f t="shared" si="29"/>
        <v>1</v>
      </c>
      <c r="BC54" s="23">
        <f t="shared" si="29"/>
        <v>1</v>
      </c>
      <c r="BD54" s="23">
        <f t="shared" si="29"/>
        <v>0</v>
      </c>
      <c r="BE54" s="23">
        <f t="shared" si="29"/>
        <v>0</v>
      </c>
      <c r="BF54" s="23"/>
      <c r="BG54" s="23"/>
      <c r="BH54" s="23"/>
      <c r="BI54" s="23">
        <f t="shared" ref="BI54:BO54" si="30">COUNTIF(BI4:BI46,"ch wew hemato*")</f>
        <v>1</v>
      </c>
      <c r="BJ54" s="23">
        <f t="shared" si="30"/>
        <v>1</v>
      </c>
      <c r="BK54" s="23">
        <f t="shared" si="30"/>
        <v>1</v>
      </c>
      <c r="BL54" s="23">
        <f t="shared" si="30"/>
        <v>1</v>
      </c>
      <c r="BM54" s="23">
        <f t="shared" si="30"/>
        <v>1</v>
      </c>
      <c r="BN54" s="23">
        <f t="shared" si="30"/>
        <v>0</v>
      </c>
      <c r="BO54" s="23">
        <f t="shared" si="30"/>
        <v>0</v>
      </c>
      <c r="BP54" s="23"/>
      <c r="BQ54" s="23">
        <f>COUNTIF(BQ4:BQ46,"ch wew hemato*")</f>
        <v>0</v>
      </c>
      <c r="BR54" s="117"/>
      <c r="BS54" s="125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98"/>
      <c r="CE54" s="98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</row>
    <row r="55" spans="1:98" s="18" customFormat="1" ht="23.25" customHeight="1">
      <c r="A55" s="72"/>
      <c r="B55" s="19"/>
      <c r="C55" s="72"/>
      <c r="D55" s="72"/>
      <c r="E55" s="19"/>
      <c r="F55" s="72"/>
      <c r="G55" s="72"/>
      <c r="H55" s="72"/>
      <c r="I55" s="72"/>
      <c r="J55" s="72"/>
      <c r="K55" s="72"/>
      <c r="L55" s="125"/>
      <c r="M55" s="20"/>
      <c r="N55" s="33" t="s">
        <v>14</v>
      </c>
      <c r="P55" s="142">
        <f t="shared" ref="P55:BE55" si="31">COUNTIF(P4:P46,"ch wew kardio mswia*")</f>
        <v>0</v>
      </c>
      <c r="Q55" s="142">
        <f t="shared" si="31"/>
        <v>1</v>
      </c>
      <c r="R55" s="142">
        <f t="shared" si="31"/>
        <v>1</v>
      </c>
      <c r="S55" s="142">
        <f t="shared" si="31"/>
        <v>1</v>
      </c>
      <c r="T55" s="142">
        <f t="shared" si="31"/>
        <v>1</v>
      </c>
      <c r="U55" s="142">
        <f t="shared" si="31"/>
        <v>1</v>
      </c>
      <c r="V55" s="142">
        <f t="shared" si="31"/>
        <v>1</v>
      </c>
      <c r="W55" s="142">
        <f t="shared" si="31"/>
        <v>1</v>
      </c>
      <c r="X55" s="142">
        <f t="shared" si="31"/>
        <v>1</v>
      </c>
      <c r="Y55" s="142">
        <f t="shared" si="31"/>
        <v>1</v>
      </c>
      <c r="Z55" s="142">
        <f t="shared" si="31"/>
        <v>1</v>
      </c>
      <c r="AA55" s="142">
        <f t="shared" si="31"/>
        <v>1</v>
      </c>
      <c r="AB55" s="142">
        <f t="shared" si="31"/>
        <v>1</v>
      </c>
      <c r="AC55" s="142">
        <f t="shared" si="31"/>
        <v>1</v>
      </c>
      <c r="AD55" s="142">
        <f t="shared" si="31"/>
        <v>1</v>
      </c>
      <c r="AE55" s="142">
        <f t="shared" si="31"/>
        <v>1</v>
      </c>
      <c r="AF55" s="142">
        <f t="shared" si="31"/>
        <v>1</v>
      </c>
      <c r="AG55" s="142">
        <f t="shared" si="31"/>
        <v>1</v>
      </c>
      <c r="AH55" s="142">
        <f t="shared" si="31"/>
        <v>1</v>
      </c>
      <c r="AI55" s="142">
        <f t="shared" si="31"/>
        <v>0</v>
      </c>
      <c r="AJ55" s="142">
        <f t="shared" si="31"/>
        <v>1</v>
      </c>
      <c r="AK55" s="142">
        <f t="shared" si="31"/>
        <v>1</v>
      </c>
      <c r="AL55" s="142">
        <f t="shared" si="31"/>
        <v>1</v>
      </c>
      <c r="AM55" s="142">
        <f t="shared" si="31"/>
        <v>1</v>
      </c>
      <c r="AN55" s="142">
        <f t="shared" si="31"/>
        <v>1</v>
      </c>
      <c r="AO55" s="142">
        <f t="shared" si="31"/>
        <v>1</v>
      </c>
      <c r="AP55" s="142">
        <f t="shared" si="31"/>
        <v>1</v>
      </c>
      <c r="AQ55" s="142">
        <f t="shared" si="31"/>
        <v>1</v>
      </c>
      <c r="AR55" s="142">
        <f t="shared" si="31"/>
        <v>1</v>
      </c>
      <c r="AS55" s="142">
        <f t="shared" si="31"/>
        <v>0</v>
      </c>
      <c r="AT55" s="142">
        <f t="shared" si="31"/>
        <v>1</v>
      </c>
      <c r="AU55" s="142">
        <f t="shared" si="31"/>
        <v>1</v>
      </c>
      <c r="AV55" s="142">
        <f t="shared" si="31"/>
        <v>1</v>
      </c>
      <c r="AW55" s="142">
        <f t="shared" si="31"/>
        <v>1</v>
      </c>
      <c r="AX55" s="142">
        <f t="shared" si="31"/>
        <v>1</v>
      </c>
      <c r="AY55" s="142">
        <f t="shared" si="31"/>
        <v>1</v>
      </c>
      <c r="AZ55" s="142">
        <f t="shared" si="31"/>
        <v>1</v>
      </c>
      <c r="BA55" s="142">
        <f t="shared" si="31"/>
        <v>1</v>
      </c>
      <c r="BB55" s="142">
        <f t="shared" si="31"/>
        <v>1</v>
      </c>
      <c r="BC55" s="142">
        <f t="shared" si="31"/>
        <v>1</v>
      </c>
      <c r="BD55" s="142">
        <f t="shared" si="31"/>
        <v>1</v>
      </c>
      <c r="BE55" s="142">
        <f t="shared" si="31"/>
        <v>1</v>
      </c>
      <c r="BF55" s="142"/>
      <c r="BG55" s="142"/>
      <c r="BH55" s="142"/>
      <c r="BI55" s="142">
        <f t="shared" ref="BI55:BO55" si="32">COUNTIF(BI4:BI46,"ch wew kardio mswia*")</f>
        <v>1</v>
      </c>
      <c r="BJ55" s="142">
        <f t="shared" si="32"/>
        <v>1</v>
      </c>
      <c r="BK55" s="142">
        <f t="shared" si="32"/>
        <v>1</v>
      </c>
      <c r="BL55" s="142">
        <f t="shared" si="32"/>
        <v>1</v>
      </c>
      <c r="BM55" s="142">
        <f t="shared" si="32"/>
        <v>1</v>
      </c>
      <c r="BN55" s="142">
        <f t="shared" si="32"/>
        <v>1</v>
      </c>
      <c r="BO55" s="142">
        <f t="shared" si="32"/>
        <v>1</v>
      </c>
      <c r="BP55" s="142"/>
      <c r="BQ55" s="142">
        <f>COUNTIF(BQ4:BQ46,"ch wew kardio mswia*")</f>
        <v>1</v>
      </c>
      <c r="BR55" s="126"/>
      <c r="BS55" s="127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</row>
    <row r="56" spans="1:98" s="18" customFormat="1" ht="23.25" customHeight="1">
      <c r="A56" s="72"/>
      <c r="B56" s="19"/>
      <c r="C56" s="72"/>
      <c r="D56" s="72"/>
      <c r="E56" s="19"/>
      <c r="F56" s="72"/>
      <c r="G56" s="72"/>
      <c r="H56" s="72"/>
      <c r="I56" s="72"/>
      <c r="J56" s="72"/>
      <c r="K56" s="72"/>
      <c r="L56" s="125"/>
      <c r="M56" s="20"/>
      <c r="N56" s="33" t="s">
        <v>15</v>
      </c>
      <c r="P56" s="142">
        <f t="shared" ref="P56:BE56" si="33">COUNTIF(P4:P46,"ch wew mswia*")</f>
        <v>1</v>
      </c>
      <c r="Q56" s="142">
        <f t="shared" si="33"/>
        <v>1</v>
      </c>
      <c r="R56" s="142">
        <f t="shared" si="33"/>
        <v>1</v>
      </c>
      <c r="S56" s="142">
        <f t="shared" si="33"/>
        <v>1</v>
      </c>
      <c r="T56" s="142">
        <f t="shared" si="33"/>
        <v>1</v>
      </c>
      <c r="U56" s="142">
        <f t="shared" si="33"/>
        <v>1</v>
      </c>
      <c r="V56" s="142">
        <f t="shared" si="33"/>
        <v>1</v>
      </c>
      <c r="W56" s="142">
        <f t="shared" si="33"/>
        <v>1</v>
      </c>
      <c r="X56" s="142">
        <f t="shared" si="33"/>
        <v>1</v>
      </c>
      <c r="Y56" s="142">
        <f t="shared" si="33"/>
        <v>0</v>
      </c>
      <c r="Z56" s="142">
        <f t="shared" si="33"/>
        <v>1</v>
      </c>
      <c r="AA56" s="142">
        <f t="shared" si="33"/>
        <v>1</v>
      </c>
      <c r="AB56" s="142">
        <f t="shared" si="33"/>
        <v>1</v>
      </c>
      <c r="AC56" s="142">
        <f t="shared" si="33"/>
        <v>1</v>
      </c>
      <c r="AD56" s="142">
        <f t="shared" si="33"/>
        <v>1</v>
      </c>
      <c r="AE56" s="142">
        <f t="shared" si="33"/>
        <v>1</v>
      </c>
      <c r="AF56" s="142">
        <f t="shared" si="33"/>
        <v>1</v>
      </c>
      <c r="AG56" s="142">
        <f t="shared" si="33"/>
        <v>1</v>
      </c>
      <c r="AH56" s="142">
        <f t="shared" si="33"/>
        <v>1</v>
      </c>
      <c r="AI56" s="142">
        <f t="shared" si="33"/>
        <v>0</v>
      </c>
      <c r="AJ56" s="142">
        <f t="shared" si="33"/>
        <v>1</v>
      </c>
      <c r="AK56" s="142">
        <f t="shared" si="33"/>
        <v>1</v>
      </c>
      <c r="AL56" s="142">
        <f t="shared" si="33"/>
        <v>1</v>
      </c>
      <c r="AM56" s="142">
        <f t="shared" si="33"/>
        <v>1</v>
      </c>
      <c r="AN56" s="142">
        <f t="shared" si="33"/>
        <v>1</v>
      </c>
      <c r="AO56" s="142">
        <f t="shared" si="33"/>
        <v>1</v>
      </c>
      <c r="AP56" s="142">
        <f t="shared" si="33"/>
        <v>1</v>
      </c>
      <c r="AQ56" s="142">
        <f t="shared" si="33"/>
        <v>1</v>
      </c>
      <c r="AR56" s="142">
        <f t="shared" si="33"/>
        <v>1</v>
      </c>
      <c r="AS56" s="142">
        <f t="shared" si="33"/>
        <v>0</v>
      </c>
      <c r="AT56" s="142">
        <f t="shared" si="33"/>
        <v>1</v>
      </c>
      <c r="AU56" s="142">
        <f t="shared" si="33"/>
        <v>1</v>
      </c>
      <c r="AV56" s="142">
        <f t="shared" si="33"/>
        <v>1</v>
      </c>
      <c r="AW56" s="142">
        <f t="shared" si="33"/>
        <v>1</v>
      </c>
      <c r="AX56" s="142">
        <f t="shared" si="33"/>
        <v>1</v>
      </c>
      <c r="AY56" s="142">
        <f t="shared" si="33"/>
        <v>1</v>
      </c>
      <c r="AZ56" s="142">
        <f t="shared" si="33"/>
        <v>1</v>
      </c>
      <c r="BA56" s="142">
        <f t="shared" si="33"/>
        <v>1</v>
      </c>
      <c r="BB56" s="142">
        <f t="shared" si="33"/>
        <v>1</v>
      </c>
      <c r="BC56" s="142">
        <f t="shared" si="33"/>
        <v>0</v>
      </c>
      <c r="BD56" s="142">
        <f t="shared" si="33"/>
        <v>1</v>
      </c>
      <c r="BE56" s="142">
        <f t="shared" si="33"/>
        <v>1</v>
      </c>
      <c r="BF56" s="142"/>
      <c r="BG56" s="142"/>
      <c r="BH56" s="142"/>
      <c r="BI56" s="142">
        <f t="shared" ref="BI56:BO56" si="34">COUNTIF(BI4:BI46,"ch wew mswia*")</f>
        <v>1</v>
      </c>
      <c r="BJ56" s="142">
        <f t="shared" si="34"/>
        <v>1</v>
      </c>
      <c r="BK56" s="142">
        <f t="shared" si="34"/>
        <v>1</v>
      </c>
      <c r="BL56" s="142">
        <f t="shared" si="34"/>
        <v>1</v>
      </c>
      <c r="BM56" s="142">
        <f t="shared" si="34"/>
        <v>1</v>
      </c>
      <c r="BN56" s="142">
        <f t="shared" si="34"/>
        <v>1</v>
      </c>
      <c r="BO56" s="142">
        <f t="shared" si="34"/>
        <v>1</v>
      </c>
      <c r="BP56" s="142"/>
      <c r="BQ56" s="142">
        <f>COUNTIF(BQ4:BQ46,"ch wew mswia*")</f>
        <v>1</v>
      </c>
      <c r="BR56" s="126"/>
      <c r="BS56" s="127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</row>
    <row r="57" spans="1:98" s="18" customFormat="1" ht="23.25" customHeight="1">
      <c r="A57" s="72"/>
      <c r="B57" s="19"/>
      <c r="C57" s="72"/>
      <c r="D57" s="72"/>
      <c r="E57" s="19"/>
      <c r="F57" s="72"/>
      <c r="G57" s="72"/>
      <c r="H57" s="72"/>
      <c r="I57" s="72"/>
      <c r="J57" s="72"/>
      <c r="K57" s="72"/>
      <c r="L57" s="125"/>
      <c r="M57" s="20"/>
      <c r="N57" s="33" t="s">
        <v>16</v>
      </c>
      <c r="P57" s="23">
        <f t="shared" ref="P57:BE57" si="35">COUNTIF(P4:P46,"ch wew kard *")</f>
        <v>1</v>
      </c>
      <c r="Q57" s="23">
        <f t="shared" si="35"/>
        <v>1</v>
      </c>
      <c r="R57" s="23">
        <f t="shared" si="35"/>
        <v>1</v>
      </c>
      <c r="S57" s="23">
        <f t="shared" si="35"/>
        <v>1</v>
      </c>
      <c r="T57" s="23">
        <f t="shared" si="35"/>
        <v>1</v>
      </c>
      <c r="U57" s="23">
        <f t="shared" si="35"/>
        <v>1</v>
      </c>
      <c r="V57" s="23">
        <f t="shared" si="35"/>
        <v>1</v>
      </c>
      <c r="W57" s="23">
        <f t="shared" si="35"/>
        <v>1</v>
      </c>
      <c r="X57" s="23">
        <f t="shared" si="35"/>
        <v>1</v>
      </c>
      <c r="Y57" s="23">
        <f t="shared" si="35"/>
        <v>1</v>
      </c>
      <c r="Z57" s="23">
        <f t="shared" si="35"/>
        <v>2</v>
      </c>
      <c r="AA57" s="23">
        <f t="shared" si="35"/>
        <v>2</v>
      </c>
      <c r="AB57" s="23">
        <f t="shared" si="35"/>
        <v>2</v>
      </c>
      <c r="AC57" s="23">
        <f t="shared" si="35"/>
        <v>3</v>
      </c>
      <c r="AD57" s="23">
        <f t="shared" si="35"/>
        <v>3</v>
      </c>
      <c r="AE57" s="23">
        <f t="shared" si="35"/>
        <v>3</v>
      </c>
      <c r="AF57" s="23">
        <f t="shared" si="35"/>
        <v>2</v>
      </c>
      <c r="AG57" s="23">
        <f t="shared" si="35"/>
        <v>2</v>
      </c>
      <c r="AH57" s="23">
        <f t="shared" si="35"/>
        <v>3</v>
      </c>
      <c r="AI57" s="23">
        <f t="shared" si="35"/>
        <v>3</v>
      </c>
      <c r="AJ57" s="23">
        <f t="shared" si="35"/>
        <v>2</v>
      </c>
      <c r="AK57" s="23">
        <f t="shared" si="35"/>
        <v>2</v>
      </c>
      <c r="AL57" s="23">
        <f t="shared" si="35"/>
        <v>1</v>
      </c>
      <c r="AM57" s="23">
        <f t="shared" si="35"/>
        <v>1</v>
      </c>
      <c r="AN57" s="23">
        <f t="shared" si="35"/>
        <v>2</v>
      </c>
      <c r="AO57" s="23">
        <f t="shared" si="35"/>
        <v>2</v>
      </c>
      <c r="AP57" s="23">
        <f t="shared" si="35"/>
        <v>2</v>
      </c>
      <c r="AQ57" s="23">
        <f t="shared" si="35"/>
        <v>2</v>
      </c>
      <c r="AR57" s="23">
        <f t="shared" si="35"/>
        <v>2</v>
      </c>
      <c r="AS57" s="23">
        <f t="shared" si="35"/>
        <v>2</v>
      </c>
      <c r="AT57" s="23">
        <f t="shared" si="35"/>
        <v>3</v>
      </c>
      <c r="AU57" s="23">
        <f t="shared" si="35"/>
        <v>3</v>
      </c>
      <c r="AV57" s="23">
        <f t="shared" si="35"/>
        <v>3</v>
      </c>
      <c r="AW57" s="23">
        <f t="shared" si="35"/>
        <v>2</v>
      </c>
      <c r="AX57" s="23">
        <f t="shared" si="35"/>
        <v>2</v>
      </c>
      <c r="AY57" s="23">
        <f t="shared" si="35"/>
        <v>2</v>
      </c>
      <c r="AZ57" s="23">
        <f t="shared" si="35"/>
        <v>2</v>
      </c>
      <c r="BA57" s="23">
        <f t="shared" si="35"/>
        <v>2</v>
      </c>
      <c r="BB57" s="23">
        <f t="shared" si="35"/>
        <v>2</v>
      </c>
      <c r="BC57" s="23">
        <f t="shared" si="35"/>
        <v>3</v>
      </c>
      <c r="BD57" s="23">
        <f t="shared" si="35"/>
        <v>1</v>
      </c>
      <c r="BE57" s="23">
        <f t="shared" si="35"/>
        <v>2</v>
      </c>
      <c r="BF57" s="23"/>
      <c r="BG57" s="23"/>
      <c r="BH57" s="23"/>
      <c r="BI57" s="23">
        <f t="shared" ref="BI57:BO57" si="36">COUNTIF(BI4:BI46,"ch wew kard *")</f>
        <v>1</v>
      </c>
      <c r="BJ57" s="23">
        <f t="shared" si="36"/>
        <v>2</v>
      </c>
      <c r="BK57" s="23">
        <f t="shared" si="36"/>
        <v>1</v>
      </c>
      <c r="BL57" s="23">
        <f t="shared" si="36"/>
        <v>2</v>
      </c>
      <c r="BM57" s="23">
        <f t="shared" si="36"/>
        <v>2</v>
      </c>
      <c r="BN57" s="23">
        <f t="shared" si="36"/>
        <v>2</v>
      </c>
      <c r="BO57" s="23">
        <f t="shared" si="36"/>
        <v>2</v>
      </c>
      <c r="BP57" s="23"/>
      <c r="BQ57" s="23">
        <f>COUNTIF(BQ4:BQ46,"ch wew kard *")</f>
        <v>1</v>
      </c>
      <c r="BR57" s="126"/>
      <c r="BS57" s="127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</row>
    <row r="58" spans="1:98" s="18" customFormat="1" ht="23.25" customHeight="1">
      <c r="A58" s="72"/>
      <c r="B58" s="19"/>
      <c r="C58" s="72"/>
      <c r="D58" s="72"/>
      <c r="E58" s="19"/>
      <c r="F58" s="72"/>
      <c r="G58" s="72"/>
      <c r="H58" s="72"/>
      <c r="I58" s="72"/>
      <c r="J58" s="72"/>
      <c r="K58" s="72"/>
      <c r="L58" s="125"/>
      <c r="M58" s="20"/>
      <c r="N58" s="33" t="s">
        <v>17</v>
      </c>
      <c r="P58" s="23">
        <f t="shared" ref="P58:BE58" si="37">COUNTIF(P4:P46,"ch wew reum*")</f>
        <v>3</v>
      </c>
      <c r="Q58" s="23">
        <f t="shared" si="37"/>
        <v>3</v>
      </c>
      <c r="R58" s="23">
        <f t="shared" si="37"/>
        <v>3</v>
      </c>
      <c r="S58" s="23">
        <f t="shared" si="37"/>
        <v>3</v>
      </c>
      <c r="T58" s="23">
        <f t="shared" si="37"/>
        <v>3</v>
      </c>
      <c r="U58" s="23">
        <f t="shared" si="37"/>
        <v>3</v>
      </c>
      <c r="V58" s="23">
        <f t="shared" si="37"/>
        <v>4</v>
      </c>
      <c r="W58" s="23">
        <f t="shared" si="37"/>
        <v>4</v>
      </c>
      <c r="X58" s="23">
        <f t="shared" si="37"/>
        <v>4</v>
      </c>
      <c r="Y58" s="23">
        <f t="shared" si="37"/>
        <v>3</v>
      </c>
      <c r="Z58" s="23">
        <f t="shared" si="37"/>
        <v>2</v>
      </c>
      <c r="AA58" s="23">
        <f t="shared" si="37"/>
        <v>3</v>
      </c>
      <c r="AB58" s="23">
        <f t="shared" si="37"/>
        <v>3</v>
      </c>
      <c r="AC58" s="23">
        <f t="shared" si="37"/>
        <v>2</v>
      </c>
      <c r="AD58" s="23">
        <f t="shared" si="37"/>
        <v>3</v>
      </c>
      <c r="AE58" s="23">
        <f t="shared" si="37"/>
        <v>2</v>
      </c>
      <c r="AF58" s="23">
        <f t="shared" si="37"/>
        <v>2</v>
      </c>
      <c r="AG58" s="23">
        <f t="shared" si="37"/>
        <v>2</v>
      </c>
      <c r="AH58" s="23">
        <f t="shared" si="37"/>
        <v>2</v>
      </c>
      <c r="AI58" s="23">
        <f t="shared" si="37"/>
        <v>3</v>
      </c>
      <c r="AJ58" s="23">
        <f t="shared" si="37"/>
        <v>3</v>
      </c>
      <c r="AK58" s="23">
        <f t="shared" si="37"/>
        <v>2</v>
      </c>
      <c r="AL58" s="23">
        <f t="shared" si="37"/>
        <v>3</v>
      </c>
      <c r="AM58" s="23">
        <f t="shared" si="37"/>
        <v>3</v>
      </c>
      <c r="AN58" s="23">
        <f t="shared" si="37"/>
        <v>3</v>
      </c>
      <c r="AO58" s="23">
        <f t="shared" si="37"/>
        <v>4</v>
      </c>
      <c r="AP58" s="23">
        <f t="shared" si="37"/>
        <v>4</v>
      </c>
      <c r="AQ58" s="23">
        <f t="shared" si="37"/>
        <v>4</v>
      </c>
      <c r="AR58" s="23">
        <f t="shared" si="37"/>
        <v>4</v>
      </c>
      <c r="AS58" s="23">
        <f t="shared" si="37"/>
        <v>2</v>
      </c>
      <c r="AT58" s="23">
        <f t="shared" si="37"/>
        <v>2</v>
      </c>
      <c r="AU58" s="23">
        <f t="shared" si="37"/>
        <v>3</v>
      </c>
      <c r="AV58" s="23">
        <f t="shared" si="37"/>
        <v>3</v>
      </c>
      <c r="AW58" s="23">
        <f t="shared" si="37"/>
        <v>4</v>
      </c>
      <c r="AX58" s="23">
        <f t="shared" si="37"/>
        <v>3</v>
      </c>
      <c r="AY58" s="23">
        <f t="shared" si="37"/>
        <v>4</v>
      </c>
      <c r="AZ58" s="23">
        <f t="shared" si="37"/>
        <v>4</v>
      </c>
      <c r="BA58" s="23">
        <f t="shared" si="37"/>
        <v>4</v>
      </c>
      <c r="BB58" s="23">
        <f t="shared" si="37"/>
        <v>3</v>
      </c>
      <c r="BC58" s="23">
        <f t="shared" si="37"/>
        <v>2</v>
      </c>
      <c r="BD58" s="23">
        <f t="shared" si="37"/>
        <v>1</v>
      </c>
      <c r="BE58" s="23">
        <f t="shared" si="37"/>
        <v>3</v>
      </c>
      <c r="BF58" s="23"/>
      <c r="BG58" s="23"/>
      <c r="BH58" s="23"/>
      <c r="BI58" s="23">
        <f t="shared" ref="BI58:BO58" si="38">COUNTIF(BI4:BI46,"ch wew reum*")</f>
        <v>3</v>
      </c>
      <c r="BJ58" s="23">
        <f t="shared" si="38"/>
        <v>3</v>
      </c>
      <c r="BK58" s="23">
        <f t="shared" si="38"/>
        <v>3</v>
      </c>
      <c r="BL58" s="23">
        <f t="shared" si="38"/>
        <v>3</v>
      </c>
      <c r="BM58" s="23">
        <f t="shared" si="38"/>
        <v>3</v>
      </c>
      <c r="BN58" s="23">
        <f t="shared" si="38"/>
        <v>3</v>
      </c>
      <c r="BO58" s="23">
        <f t="shared" si="38"/>
        <v>3</v>
      </c>
      <c r="BP58" s="23"/>
      <c r="BQ58" s="23">
        <f>COUNTIF(BQ4:BQ46,"ch wew reum*")</f>
        <v>3</v>
      </c>
      <c r="BR58" s="126"/>
      <c r="BS58" s="127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1:98" s="18" customFormat="1" ht="23.25" customHeight="1">
      <c r="A59" s="72"/>
      <c r="B59" s="19"/>
      <c r="C59" s="72"/>
      <c r="D59" s="72"/>
      <c r="E59" s="19"/>
      <c r="F59" s="72"/>
      <c r="G59" s="72"/>
      <c r="H59" s="72"/>
      <c r="I59" s="72"/>
      <c r="J59" s="72"/>
      <c r="K59" s="72"/>
      <c r="L59" s="125"/>
      <c r="M59" s="20"/>
      <c r="N59" s="33" t="s">
        <v>18</v>
      </c>
      <c r="O59" s="34"/>
      <c r="P59" s="23">
        <f t="shared" ref="P59:BE59" si="39">COUNTIF(P4:P46,"ch wew nefro*")</f>
        <v>2</v>
      </c>
      <c r="Q59" s="23">
        <f t="shared" si="39"/>
        <v>2</v>
      </c>
      <c r="R59" s="23">
        <f t="shared" si="39"/>
        <v>2</v>
      </c>
      <c r="S59" s="23">
        <f t="shared" si="39"/>
        <v>2</v>
      </c>
      <c r="T59" s="23">
        <f t="shared" si="39"/>
        <v>2</v>
      </c>
      <c r="U59" s="23">
        <f t="shared" si="39"/>
        <v>2</v>
      </c>
      <c r="V59" s="23">
        <f t="shared" si="39"/>
        <v>2</v>
      </c>
      <c r="W59" s="23">
        <f t="shared" si="39"/>
        <v>2</v>
      </c>
      <c r="X59" s="23">
        <f t="shared" si="39"/>
        <v>2</v>
      </c>
      <c r="Y59" s="23">
        <f t="shared" si="39"/>
        <v>2</v>
      </c>
      <c r="Z59" s="23">
        <f t="shared" si="39"/>
        <v>2</v>
      </c>
      <c r="AA59" s="23">
        <f t="shared" si="39"/>
        <v>2</v>
      </c>
      <c r="AB59" s="23">
        <f t="shared" si="39"/>
        <v>2</v>
      </c>
      <c r="AC59" s="23">
        <f t="shared" si="39"/>
        <v>2</v>
      </c>
      <c r="AD59" s="23">
        <f t="shared" si="39"/>
        <v>2</v>
      </c>
      <c r="AE59" s="23">
        <f t="shared" si="39"/>
        <v>2</v>
      </c>
      <c r="AF59" s="23">
        <f t="shared" si="39"/>
        <v>2</v>
      </c>
      <c r="AG59" s="23">
        <f t="shared" si="39"/>
        <v>2</v>
      </c>
      <c r="AH59" s="23">
        <f t="shared" si="39"/>
        <v>2</v>
      </c>
      <c r="AI59" s="23">
        <f t="shared" si="39"/>
        <v>2</v>
      </c>
      <c r="AJ59" s="23">
        <f t="shared" si="39"/>
        <v>2</v>
      </c>
      <c r="AK59" s="23">
        <f t="shared" si="39"/>
        <v>2</v>
      </c>
      <c r="AL59" s="23">
        <f t="shared" si="39"/>
        <v>2</v>
      </c>
      <c r="AM59" s="23">
        <f t="shared" si="39"/>
        <v>2</v>
      </c>
      <c r="AN59" s="23">
        <f t="shared" si="39"/>
        <v>2</v>
      </c>
      <c r="AO59" s="23">
        <f t="shared" si="39"/>
        <v>2</v>
      </c>
      <c r="AP59" s="23">
        <f t="shared" si="39"/>
        <v>2</v>
      </c>
      <c r="AQ59" s="23">
        <f t="shared" si="39"/>
        <v>2</v>
      </c>
      <c r="AR59" s="23">
        <f t="shared" si="39"/>
        <v>2</v>
      </c>
      <c r="AS59" s="23">
        <f t="shared" si="39"/>
        <v>2</v>
      </c>
      <c r="AT59" s="23">
        <f t="shared" si="39"/>
        <v>2</v>
      </c>
      <c r="AU59" s="23">
        <f t="shared" si="39"/>
        <v>2</v>
      </c>
      <c r="AV59" s="23">
        <f t="shared" si="39"/>
        <v>2</v>
      </c>
      <c r="AW59" s="23">
        <f t="shared" si="39"/>
        <v>2</v>
      </c>
      <c r="AX59" s="23">
        <f t="shared" si="39"/>
        <v>2</v>
      </c>
      <c r="AY59" s="23">
        <f t="shared" si="39"/>
        <v>2</v>
      </c>
      <c r="AZ59" s="23">
        <f t="shared" si="39"/>
        <v>2</v>
      </c>
      <c r="BA59" s="23">
        <f t="shared" si="39"/>
        <v>2</v>
      </c>
      <c r="BB59" s="23">
        <f t="shared" si="39"/>
        <v>2</v>
      </c>
      <c r="BC59" s="23">
        <f t="shared" si="39"/>
        <v>2</v>
      </c>
      <c r="BD59" s="23">
        <f t="shared" si="39"/>
        <v>1</v>
      </c>
      <c r="BE59" s="23">
        <f t="shared" si="39"/>
        <v>1</v>
      </c>
      <c r="BF59" s="23"/>
      <c r="BG59" s="23"/>
      <c r="BH59" s="23"/>
      <c r="BI59" s="23">
        <f t="shared" ref="BI59:BO59" si="40">COUNTIF(BI4:BI46,"ch wew nefro*")</f>
        <v>1</v>
      </c>
      <c r="BJ59" s="23">
        <f t="shared" si="40"/>
        <v>1</v>
      </c>
      <c r="BK59" s="23">
        <f t="shared" si="40"/>
        <v>1</v>
      </c>
      <c r="BL59" s="23">
        <f t="shared" si="40"/>
        <v>1</v>
      </c>
      <c r="BM59" s="23">
        <f t="shared" si="40"/>
        <v>1</v>
      </c>
      <c r="BN59" s="23">
        <f t="shared" si="40"/>
        <v>1</v>
      </c>
      <c r="BO59" s="23">
        <f t="shared" si="40"/>
        <v>1</v>
      </c>
      <c r="BP59" s="23"/>
      <c r="BQ59" s="23">
        <f>COUNTIF(BQ4:BQ46,"ch wew nefro*")</f>
        <v>1</v>
      </c>
      <c r="BR59" s="126"/>
      <c r="BS59" s="127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1:98" s="176" customFormat="1" ht="23.25" customHeight="1">
      <c r="A60" s="168"/>
      <c r="B60" s="169"/>
      <c r="C60" s="168"/>
      <c r="D60" s="168"/>
      <c r="E60" s="169"/>
      <c r="F60" s="168"/>
      <c r="G60" s="168"/>
      <c r="H60" s="168"/>
      <c r="I60" s="168"/>
      <c r="J60" s="168"/>
      <c r="K60" s="168"/>
      <c r="L60" s="170"/>
      <c r="M60" s="171"/>
      <c r="N60" s="172" t="s">
        <v>19</v>
      </c>
      <c r="O60" s="173"/>
      <c r="P60" s="174">
        <f t="shared" ref="P60:Y60" si="41">COUNTIF(P4:P46,"chir dzieci*")</f>
        <v>1</v>
      </c>
      <c r="Q60" s="174">
        <f t="shared" si="41"/>
        <v>0</v>
      </c>
      <c r="R60" s="174">
        <f t="shared" si="41"/>
        <v>1</v>
      </c>
      <c r="S60" s="174">
        <f t="shared" si="41"/>
        <v>0</v>
      </c>
      <c r="T60" s="174">
        <f t="shared" si="41"/>
        <v>2</v>
      </c>
      <c r="U60" s="174">
        <f t="shared" si="41"/>
        <v>2</v>
      </c>
      <c r="V60" s="174">
        <f t="shared" si="41"/>
        <v>2</v>
      </c>
      <c r="W60" s="174">
        <f t="shared" si="41"/>
        <v>1</v>
      </c>
      <c r="X60" s="174">
        <f t="shared" si="41"/>
        <v>2</v>
      </c>
      <c r="Y60" s="174">
        <f t="shared" si="41"/>
        <v>1</v>
      </c>
      <c r="Z60" s="174">
        <f>COUNTIF(Z1:Z46,"chir dzieci*")</f>
        <v>0</v>
      </c>
      <c r="AA60" s="174">
        <f>COUNTIF(AA1:AA46,"chir dzieci*")</f>
        <v>0</v>
      </c>
      <c r="AB60" s="174">
        <f>COUNTIF(AB1:AB46,"chir dzieci*")</f>
        <v>0</v>
      </c>
      <c r="AC60" s="174">
        <f>COUNTIF(AC1:AC46,"chir dzieci*")</f>
        <v>0</v>
      </c>
      <c r="AD60" s="174">
        <f>COUNTIF(AD1:AD46,"chir dzieci*")</f>
        <v>0</v>
      </c>
      <c r="AE60" s="174">
        <f>COUNTIF(AE4:AE46,"chir dzieci*")</f>
        <v>0</v>
      </c>
      <c r="AF60" s="174">
        <f>COUNTIF(AF4:AF46,"chir dzieci*")</f>
        <v>0</v>
      </c>
      <c r="AG60" s="174">
        <f>COUNTIF(AG4:AG46,"chir dzieci*")</f>
        <v>0</v>
      </c>
      <c r="AH60" s="174">
        <f>COUNTIF(AH4:AH46,"chir dzieci*")</f>
        <v>0</v>
      </c>
      <c r="AI60" s="174">
        <f>COUNTIF(AI4:AI46,"chir dzieci*")</f>
        <v>0</v>
      </c>
      <c r="AJ60" s="174">
        <f>COUNTIF(AJ1:AJ46,"chir dzieci*")</f>
        <v>1</v>
      </c>
      <c r="AK60" s="174">
        <f t="shared" ref="AK60:AR60" si="42">COUNTIF(AK2:AK46,"chir dzieci*")</f>
        <v>1</v>
      </c>
      <c r="AL60" s="174">
        <f t="shared" si="42"/>
        <v>1</v>
      </c>
      <c r="AM60" s="174">
        <f t="shared" si="42"/>
        <v>0</v>
      </c>
      <c r="AN60" s="174">
        <f t="shared" si="42"/>
        <v>1</v>
      </c>
      <c r="AO60" s="174">
        <f t="shared" si="42"/>
        <v>1</v>
      </c>
      <c r="AP60" s="174">
        <f t="shared" si="42"/>
        <v>1</v>
      </c>
      <c r="AQ60" s="174">
        <f t="shared" si="42"/>
        <v>1</v>
      </c>
      <c r="AR60" s="174">
        <f t="shared" si="42"/>
        <v>1</v>
      </c>
      <c r="AS60" s="174">
        <f t="shared" ref="AS60:BE60" si="43">COUNTIF(AS4:AS46,"chir dzieci*")</f>
        <v>1</v>
      </c>
      <c r="AT60" s="174">
        <f t="shared" si="43"/>
        <v>1</v>
      </c>
      <c r="AU60" s="174">
        <f t="shared" si="43"/>
        <v>1</v>
      </c>
      <c r="AV60" s="174">
        <f t="shared" si="43"/>
        <v>0</v>
      </c>
      <c r="AW60" s="174">
        <f t="shared" si="43"/>
        <v>2</v>
      </c>
      <c r="AX60" s="174">
        <f t="shared" si="43"/>
        <v>2</v>
      </c>
      <c r="AY60" s="174">
        <f t="shared" si="43"/>
        <v>1</v>
      </c>
      <c r="AZ60" s="174">
        <f t="shared" si="43"/>
        <v>1</v>
      </c>
      <c r="BA60" s="174">
        <f t="shared" si="43"/>
        <v>1</v>
      </c>
      <c r="BB60" s="174">
        <f t="shared" si="43"/>
        <v>1</v>
      </c>
      <c r="BC60" s="174">
        <f t="shared" si="43"/>
        <v>1</v>
      </c>
      <c r="BD60" s="174">
        <f t="shared" si="43"/>
        <v>2</v>
      </c>
      <c r="BE60" s="174">
        <f t="shared" si="43"/>
        <v>2</v>
      </c>
      <c r="BF60" s="174"/>
      <c r="BG60" s="174"/>
      <c r="BH60" s="174"/>
      <c r="BI60" s="174">
        <f t="shared" ref="BI60:BO60" si="44">COUNTIF(BI4:BI46,"chir dzieci*")</f>
        <v>1</v>
      </c>
      <c r="BJ60" s="174">
        <f t="shared" si="44"/>
        <v>1</v>
      </c>
      <c r="BK60" s="174">
        <f t="shared" si="44"/>
        <v>1</v>
      </c>
      <c r="BL60" s="174">
        <f t="shared" si="44"/>
        <v>1</v>
      </c>
      <c r="BM60" s="174">
        <f t="shared" si="44"/>
        <v>1</v>
      </c>
      <c r="BN60" s="174">
        <f t="shared" si="44"/>
        <v>2</v>
      </c>
      <c r="BO60" s="174">
        <f t="shared" si="44"/>
        <v>1</v>
      </c>
      <c r="BP60" s="23"/>
      <c r="BQ60" s="174">
        <f>COUNTIF(BQ4:BQ46,"chir dzieci*")</f>
        <v>1</v>
      </c>
      <c r="BR60" s="175"/>
      <c r="BS60" s="170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</row>
    <row r="61" spans="1:98" s="115" customFormat="1" ht="23.25" customHeight="1">
      <c r="A61" s="74"/>
      <c r="B61" s="57"/>
      <c r="C61" s="74"/>
      <c r="D61" s="74"/>
      <c r="E61" s="57"/>
      <c r="F61" s="74"/>
      <c r="G61" s="74"/>
      <c r="H61" s="74"/>
      <c r="I61" s="74"/>
      <c r="J61" s="74"/>
      <c r="K61" s="74"/>
      <c r="L61" s="125"/>
      <c r="M61" s="112"/>
      <c r="N61" s="116" t="s">
        <v>20</v>
      </c>
      <c r="O61" s="113"/>
      <c r="P61" s="114">
        <f t="shared" ref="P61:Y61" si="45">COUNTIF(P4:P46,"chir onko*")</f>
        <v>0</v>
      </c>
      <c r="Q61" s="114">
        <f t="shared" si="45"/>
        <v>0</v>
      </c>
      <c r="R61" s="114">
        <f t="shared" si="45"/>
        <v>0</v>
      </c>
      <c r="S61" s="114">
        <f t="shared" si="45"/>
        <v>0</v>
      </c>
      <c r="T61" s="114">
        <f t="shared" si="45"/>
        <v>0</v>
      </c>
      <c r="U61" s="114">
        <f t="shared" si="45"/>
        <v>0</v>
      </c>
      <c r="V61" s="114">
        <f t="shared" si="45"/>
        <v>0</v>
      </c>
      <c r="W61" s="114">
        <f t="shared" si="45"/>
        <v>0</v>
      </c>
      <c r="X61" s="114">
        <f t="shared" si="45"/>
        <v>0</v>
      </c>
      <c r="Y61" s="114">
        <f t="shared" si="45"/>
        <v>0</v>
      </c>
      <c r="Z61" s="114">
        <f>COUNTIF(Z1:Z46,"chir onko*")</f>
        <v>0</v>
      </c>
      <c r="AA61" s="114">
        <f>COUNTIF(AA1:AA46,"chir onko*")</f>
        <v>0</v>
      </c>
      <c r="AB61" s="114">
        <f>COUNTIF(AB1:AB46,"chir onko*")</f>
        <v>0</v>
      </c>
      <c r="AC61" s="114">
        <f>COUNTIF(AC1:AC46,"chir onko*")</f>
        <v>0</v>
      </c>
      <c r="AD61" s="114">
        <f>COUNTIF(AD1:AD46,"chir onko*")</f>
        <v>0</v>
      </c>
      <c r="AE61" s="114">
        <f>COUNTIF(AE4:AE46,"chir onko*")</f>
        <v>0</v>
      </c>
      <c r="AF61" s="114">
        <f>COUNTIF(AF4:AF46,"chir onko*")</f>
        <v>0</v>
      </c>
      <c r="AG61" s="114">
        <f>COUNTIF(AG4:AG46,"chir onko*")</f>
        <v>0</v>
      </c>
      <c r="AH61" s="114">
        <f>COUNTIF(AH4:AH46,"chir onko*")</f>
        <v>0</v>
      </c>
      <c r="AI61" s="114">
        <f>COUNTIF(AI4:AI46,"chir onko*")</f>
        <v>0</v>
      </c>
      <c r="AJ61" s="114">
        <f>COUNTIF(AJ1:AJ46,"chir onko*")</f>
        <v>0</v>
      </c>
      <c r="AK61" s="114">
        <f t="shared" ref="AK61:AR61" si="46">COUNTIF(AK2:AK46,"chir onko*")</f>
        <v>0</v>
      </c>
      <c r="AL61" s="114">
        <f t="shared" si="46"/>
        <v>0</v>
      </c>
      <c r="AM61" s="114">
        <f t="shared" si="46"/>
        <v>0</v>
      </c>
      <c r="AN61" s="114">
        <f t="shared" si="46"/>
        <v>0</v>
      </c>
      <c r="AO61" s="114">
        <f t="shared" si="46"/>
        <v>0</v>
      </c>
      <c r="AP61" s="114">
        <f t="shared" si="46"/>
        <v>0</v>
      </c>
      <c r="AQ61" s="114">
        <f t="shared" si="46"/>
        <v>0</v>
      </c>
      <c r="AR61" s="114">
        <f t="shared" si="46"/>
        <v>0</v>
      </c>
      <c r="AS61" s="114">
        <f t="shared" ref="AS61:BE61" si="47">COUNTIF(AS4:AS46,"chir onko*")</f>
        <v>0</v>
      </c>
      <c r="AT61" s="114">
        <f t="shared" si="47"/>
        <v>1</v>
      </c>
      <c r="AU61" s="114">
        <f t="shared" si="47"/>
        <v>1</v>
      </c>
      <c r="AV61" s="114">
        <f t="shared" si="47"/>
        <v>1</v>
      </c>
      <c r="AW61" s="114">
        <f t="shared" si="47"/>
        <v>1</v>
      </c>
      <c r="AX61" s="114">
        <f t="shared" si="47"/>
        <v>2</v>
      </c>
      <c r="AY61" s="114">
        <f t="shared" si="47"/>
        <v>1</v>
      </c>
      <c r="AZ61" s="114">
        <f t="shared" si="47"/>
        <v>1</v>
      </c>
      <c r="BA61" s="114">
        <f t="shared" si="47"/>
        <v>1</v>
      </c>
      <c r="BB61" s="114">
        <f t="shared" si="47"/>
        <v>1</v>
      </c>
      <c r="BC61" s="114">
        <f t="shared" si="47"/>
        <v>1</v>
      </c>
      <c r="BD61" s="114">
        <f t="shared" si="47"/>
        <v>1</v>
      </c>
      <c r="BE61" s="114">
        <f t="shared" si="47"/>
        <v>1</v>
      </c>
      <c r="BF61" s="114"/>
      <c r="BG61" s="114"/>
      <c r="BH61" s="114"/>
      <c r="BI61" s="114">
        <f t="shared" ref="BI61:BO61" si="48">COUNTIF(BI4:BI46,"chir onko*")</f>
        <v>1</v>
      </c>
      <c r="BJ61" s="114">
        <f t="shared" si="48"/>
        <v>1</v>
      </c>
      <c r="BK61" s="114">
        <f t="shared" si="48"/>
        <v>0</v>
      </c>
      <c r="BL61" s="114">
        <f t="shared" si="48"/>
        <v>1</v>
      </c>
      <c r="BM61" s="114">
        <f t="shared" si="48"/>
        <v>0</v>
      </c>
      <c r="BN61" s="114">
        <f t="shared" si="48"/>
        <v>1</v>
      </c>
      <c r="BO61" s="114">
        <f t="shared" si="48"/>
        <v>1</v>
      </c>
      <c r="BP61" s="23"/>
      <c r="BQ61" s="114">
        <f>COUNTIF(BQ4:BQ46,"chir onko*")</f>
        <v>0</v>
      </c>
      <c r="BR61" s="128"/>
      <c r="BS61" s="129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</row>
    <row r="62" spans="1:98" s="18" customFormat="1" ht="23.25" customHeight="1">
      <c r="A62" s="71"/>
      <c r="B62" s="36"/>
      <c r="C62" s="72"/>
      <c r="D62" s="72"/>
      <c r="E62" s="19"/>
      <c r="F62" s="72"/>
      <c r="G62" s="72"/>
      <c r="H62" s="72"/>
      <c r="I62" s="72"/>
      <c r="J62" s="72"/>
      <c r="K62" s="72"/>
      <c r="L62" s="125"/>
      <c r="M62" s="20"/>
      <c r="N62" s="35" t="s">
        <v>21</v>
      </c>
      <c r="O62" s="21"/>
      <c r="P62" s="23">
        <f t="shared" ref="P62:Y62" si="49">COUNTIF(P4:P46,"chir ogólna*")</f>
        <v>1</v>
      </c>
      <c r="Q62" s="23">
        <f t="shared" si="49"/>
        <v>1</v>
      </c>
      <c r="R62" s="23">
        <f t="shared" si="49"/>
        <v>1</v>
      </c>
      <c r="S62" s="23">
        <f t="shared" si="49"/>
        <v>1</v>
      </c>
      <c r="T62" s="23">
        <f t="shared" si="49"/>
        <v>1</v>
      </c>
      <c r="U62" s="23">
        <f t="shared" si="49"/>
        <v>1</v>
      </c>
      <c r="V62" s="23">
        <f t="shared" si="49"/>
        <v>1</v>
      </c>
      <c r="W62" s="23">
        <f t="shared" si="49"/>
        <v>2</v>
      </c>
      <c r="X62" s="23">
        <f t="shared" si="49"/>
        <v>1</v>
      </c>
      <c r="Y62" s="23">
        <f t="shared" si="49"/>
        <v>4</v>
      </c>
      <c r="Z62" s="23">
        <f>COUNTIF(Z1:Z46,"chir ogólna*")</f>
        <v>4</v>
      </c>
      <c r="AA62" s="23">
        <f>COUNTIF(AA1:AA46,"chir ogólna*")</f>
        <v>5</v>
      </c>
      <c r="AB62" s="23">
        <f>COUNTIF(AB1:AB46,"chir ogólna*")</f>
        <v>5</v>
      </c>
      <c r="AC62" s="23">
        <f>COUNTIF(AC1:AC46,"chir ogólna*")</f>
        <v>5</v>
      </c>
      <c r="AD62" s="23">
        <f>COUNTIF(AD1:AD46,"chir ogólna*")</f>
        <v>6</v>
      </c>
      <c r="AE62" s="23">
        <f>COUNTIF(AE4:AE46,"chir ogólna*")</f>
        <v>6</v>
      </c>
      <c r="AF62" s="23">
        <f>COUNTIF(AF4:AF46,"chir ogólna*")</f>
        <v>5</v>
      </c>
      <c r="AG62" s="23">
        <f>COUNTIF(AG4:AG46,"chir ogólna*")</f>
        <v>5</v>
      </c>
      <c r="AH62" s="23">
        <f>COUNTIF(AH4:AH46,"chir ogólna*")</f>
        <v>5</v>
      </c>
      <c r="AI62" s="23">
        <f>COUNTIF(AI4:AI46,"chir ogólna*")</f>
        <v>3</v>
      </c>
      <c r="AJ62" s="23">
        <f>COUNTIF(AJ1:AJ46,"chir ogólna*")</f>
        <v>5</v>
      </c>
      <c r="AK62" s="23">
        <f t="shared" ref="AK62:AR62" si="50">COUNTIF(AK2:AK46,"chir ogólna*")</f>
        <v>5</v>
      </c>
      <c r="AL62" s="23">
        <f t="shared" si="50"/>
        <v>5</v>
      </c>
      <c r="AM62" s="23">
        <f t="shared" si="50"/>
        <v>6</v>
      </c>
      <c r="AN62" s="23">
        <f t="shared" si="50"/>
        <v>6</v>
      </c>
      <c r="AO62" s="23">
        <f t="shared" si="50"/>
        <v>7</v>
      </c>
      <c r="AP62" s="23">
        <f t="shared" si="50"/>
        <v>7</v>
      </c>
      <c r="AQ62" s="23">
        <f t="shared" si="50"/>
        <v>6</v>
      </c>
      <c r="AR62" s="23">
        <f t="shared" si="50"/>
        <v>6</v>
      </c>
      <c r="AS62" s="23">
        <f t="shared" ref="AS62:BE62" si="51">COUNTIF(AS4:AS46,"chir ogólna*")</f>
        <v>3</v>
      </c>
      <c r="AT62" s="23">
        <f t="shared" si="51"/>
        <v>4</v>
      </c>
      <c r="AU62" s="23">
        <f t="shared" si="51"/>
        <v>4</v>
      </c>
      <c r="AV62" s="23">
        <f t="shared" si="51"/>
        <v>3</v>
      </c>
      <c r="AW62" s="23">
        <f t="shared" si="51"/>
        <v>3</v>
      </c>
      <c r="AX62" s="23">
        <f t="shared" si="51"/>
        <v>3</v>
      </c>
      <c r="AY62" s="23">
        <f t="shared" si="51"/>
        <v>3</v>
      </c>
      <c r="AZ62" s="23">
        <f t="shared" si="51"/>
        <v>3</v>
      </c>
      <c r="BA62" s="23">
        <f t="shared" si="51"/>
        <v>3</v>
      </c>
      <c r="BB62" s="23">
        <f t="shared" si="51"/>
        <v>3</v>
      </c>
      <c r="BC62" s="23">
        <f t="shared" si="51"/>
        <v>1</v>
      </c>
      <c r="BD62" s="23">
        <f t="shared" si="51"/>
        <v>3</v>
      </c>
      <c r="BE62" s="23">
        <f t="shared" si="51"/>
        <v>5</v>
      </c>
      <c r="BF62" s="23"/>
      <c r="BG62" s="23"/>
      <c r="BH62" s="23"/>
      <c r="BI62" s="23">
        <f t="shared" ref="BI62:BO62" si="52">COUNTIF(BI4:BI46,"chir ogólna*")</f>
        <v>5</v>
      </c>
      <c r="BJ62" s="23">
        <f t="shared" si="52"/>
        <v>5</v>
      </c>
      <c r="BK62" s="23">
        <f t="shared" si="52"/>
        <v>4</v>
      </c>
      <c r="BL62" s="23">
        <f t="shared" si="52"/>
        <v>4</v>
      </c>
      <c r="BM62" s="23">
        <f t="shared" si="52"/>
        <v>4</v>
      </c>
      <c r="BN62" s="23">
        <f t="shared" si="52"/>
        <v>4</v>
      </c>
      <c r="BO62" s="23">
        <f t="shared" si="52"/>
        <v>4</v>
      </c>
      <c r="BP62" s="23"/>
      <c r="BQ62" s="23">
        <f>COUNTIF(BQ4:BQ46,"chir ogólna*")</f>
        <v>2</v>
      </c>
      <c r="BR62" s="117"/>
      <c r="BS62" s="125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98"/>
      <c r="CE62" s="98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1:98" s="37" customFormat="1" ht="23.25" customHeight="1">
      <c r="A63" s="75"/>
      <c r="B63" s="76"/>
      <c r="C63" s="77"/>
      <c r="D63" s="77"/>
      <c r="E63" s="38"/>
      <c r="F63" s="77"/>
      <c r="G63" s="77"/>
      <c r="H63" s="77"/>
      <c r="I63" s="77"/>
      <c r="J63" s="77"/>
      <c r="K63" s="77"/>
      <c r="L63" s="131"/>
      <c r="M63" s="39"/>
      <c r="N63" s="40"/>
      <c r="O63" s="41">
        <f>SUM(P63:AE63)</f>
        <v>23</v>
      </c>
      <c r="P63" s="147">
        <f t="shared" ref="P63:AU63" si="53">COUNTIF(P4:P47,"csm *")</f>
        <v>0</v>
      </c>
      <c r="Q63" s="147">
        <f t="shared" si="53"/>
        <v>0</v>
      </c>
      <c r="R63" s="147">
        <f t="shared" si="53"/>
        <v>0</v>
      </c>
      <c r="S63" s="147">
        <f t="shared" si="53"/>
        <v>4</v>
      </c>
      <c r="T63" s="147">
        <f t="shared" si="53"/>
        <v>0</v>
      </c>
      <c r="U63" s="147">
        <f t="shared" si="53"/>
        <v>0</v>
      </c>
      <c r="V63" s="147">
        <f t="shared" si="53"/>
        <v>5</v>
      </c>
      <c r="W63" s="147">
        <f t="shared" si="53"/>
        <v>0</v>
      </c>
      <c r="X63" s="147">
        <f t="shared" si="53"/>
        <v>4</v>
      </c>
      <c r="Y63" s="147">
        <f t="shared" si="53"/>
        <v>0</v>
      </c>
      <c r="Z63" s="147">
        <f t="shared" si="53"/>
        <v>0</v>
      </c>
      <c r="AA63" s="147">
        <f t="shared" si="53"/>
        <v>4</v>
      </c>
      <c r="AB63" s="147">
        <f t="shared" si="53"/>
        <v>0</v>
      </c>
      <c r="AC63" s="147">
        <f t="shared" si="53"/>
        <v>6</v>
      </c>
      <c r="AD63" s="147">
        <f t="shared" si="53"/>
        <v>0</v>
      </c>
      <c r="AE63" s="147">
        <f t="shared" si="53"/>
        <v>0</v>
      </c>
      <c r="AF63" s="147">
        <f t="shared" si="53"/>
        <v>5</v>
      </c>
      <c r="AG63" s="147">
        <f t="shared" si="53"/>
        <v>0</v>
      </c>
      <c r="AH63" s="147">
        <f t="shared" si="53"/>
        <v>0</v>
      </c>
      <c r="AI63" s="147">
        <f t="shared" si="53"/>
        <v>0</v>
      </c>
      <c r="AJ63" s="147">
        <f t="shared" si="53"/>
        <v>0</v>
      </c>
      <c r="AK63" s="147">
        <f t="shared" si="53"/>
        <v>6</v>
      </c>
      <c r="AL63" s="147">
        <f t="shared" si="53"/>
        <v>0</v>
      </c>
      <c r="AM63" s="147">
        <f t="shared" si="53"/>
        <v>4</v>
      </c>
      <c r="AN63" s="147">
        <f t="shared" si="53"/>
        <v>0</v>
      </c>
      <c r="AO63" s="147">
        <f t="shared" si="53"/>
        <v>0</v>
      </c>
      <c r="AP63" s="147">
        <f t="shared" si="53"/>
        <v>0</v>
      </c>
      <c r="AQ63" s="147">
        <f t="shared" si="53"/>
        <v>0</v>
      </c>
      <c r="AR63" s="147">
        <f t="shared" si="53"/>
        <v>0</v>
      </c>
      <c r="AS63" s="147">
        <f t="shared" si="53"/>
        <v>0</v>
      </c>
      <c r="AT63" s="147">
        <f t="shared" si="53"/>
        <v>0</v>
      </c>
      <c r="AU63" s="147">
        <f t="shared" si="53"/>
        <v>0</v>
      </c>
      <c r="AV63" s="147">
        <f t="shared" ref="AV63:BO63" si="54">COUNTIF(AV4:AV47,"csm *")</f>
        <v>0</v>
      </c>
      <c r="AW63" s="147">
        <f t="shared" si="54"/>
        <v>0</v>
      </c>
      <c r="AX63" s="147">
        <f t="shared" si="54"/>
        <v>0</v>
      </c>
      <c r="AY63" s="147">
        <f t="shared" si="54"/>
        <v>0</v>
      </c>
      <c r="AZ63" s="147">
        <f t="shared" si="54"/>
        <v>0</v>
      </c>
      <c r="BA63" s="147">
        <f t="shared" si="54"/>
        <v>0</v>
      </c>
      <c r="BB63" s="147">
        <f t="shared" si="54"/>
        <v>0</v>
      </c>
      <c r="BC63" s="147">
        <f t="shared" si="54"/>
        <v>0</v>
      </c>
      <c r="BD63" s="147">
        <f t="shared" si="54"/>
        <v>0</v>
      </c>
      <c r="BE63" s="147">
        <f t="shared" si="54"/>
        <v>0</v>
      </c>
      <c r="BF63" s="147">
        <f t="shared" si="54"/>
        <v>0</v>
      </c>
      <c r="BG63" s="147">
        <f t="shared" si="54"/>
        <v>0</v>
      </c>
      <c r="BH63" s="147">
        <f t="shared" si="54"/>
        <v>0</v>
      </c>
      <c r="BI63" s="147">
        <f t="shared" si="54"/>
        <v>0</v>
      </c>
      <c r="BJ63" s="147">
        <f t="shared" si="54"/>
        <v>0</v>
      </c>
      <c r="BK63" s="147">
        <f t="shared" si="54"/>
        <v>0</v>
      </c>
      <c r="BL63" s="147">
        <f t="shared" si="54"/>
        <v>0</v>
      </c>
      <c r="BM63" s="147">
        <f t="shared" si="54"/>
        <v>0</v>
      </c>
      <c r="BN63" s="147">
        <f t="shared" si="54"/>
        <v>0</v>
      </c>
      <c r="BO63" s="147">
        <f t="shared" si="54"/>
        <v>2</v>
      </c>
      <c r="BP63" s="147"/>
      <c r="BQ63" s="147">
        <f>COUNTIF(BQ4:BQ47,"csm *")</f>
        <v>0</v>
      </c>
      <c r="BR63" s="130"/>
      <c r="BS63" s="131"/>
      <c r="BT63" s="42"/>
      <c r="BU63" s="42"/>
      <c r="BW63" s="42"/>
      <c r="BX63" s="42"/>
      <c r="BY63" s="42"/>
      <c r="BZ63" s="42"/>
      <c r="CB63" s="42"/>
      <c r="CC63" s="23"/>
      <c r="CD63" s="100"/>
      <c r="CE63" s="100"/>
      <c r="CG63" s="42"/>
      <c r="CH63" s="42"/>
      <c r="CI63" s="42"/>
      <c r="CJ63" s="42"/>
      <c r="CL63" s="42"/>
      <c r="CM63" s="42"/>
      <c r="CN63" s="42"/>
      <c r="CO63" s="42"/>
      <c r="CQ63" s="42"/>
      <c r="CR63" s="42"/>
      <c r="CS63" s="42"/>
      <c r="CT63" s="42"/>
    </row>
    <row r="64" spans="1:98" s="18" customFormat="1" ht="30.75" customHeight="1">
      <c r="A64" s="71"/>
      <c r="B64" s="36"/>
      <c r="C64" s="72"/>
      <c r="D64" s="72"/>
      <c r="E64" s="19"/>
      <c r="F64" s="72"/>
      <c r="G64" s="72"/>
      <c r="H64" s="72"/>
      <c r="I64" s="72"/>
      <c r="J64" s="72"/>
      <c r="K64" s="72"/>
      <c r="L64" s="125"/>
      <c r="M64" s="20"/>
      <c r="N64" s="35"/>
      <c r="O64" s="21"/>
      <c r="P64" s="30"/>
      <c r="AN64" s="22"/>
      <c r="BR64" s="117"/>
      <c r="BS64" s="125"/>
      <c r="CC64" s="23"/>
      <c r="CD64" s="97"/>
      <c r="CE64" s="97"/>
    </row>
    <row r="65" spans="1:83" s="18" customFormat="1" ht="21" customHeight="1">
      <c r="A65" s="71"/>
      <c r="B65" s="36"/>
      <c r="C65" s="72"/>
      <c r="D65" s="72"/>
      <c r="E65" s="19"/>
      <c r="F65" s="72"/>
      <c r="G65" s="72"/>
      <c r="H65" s="72"/>
      <c r="I65" s="72"/>
      <c r="J65" s="72"/>
      <c r="K65" s="72"/>
      <c r="L65" s="125"/>
      <c r="M65" s="20"/>
      <c r="N65" s="20"/>
      <c r="O65" s="21"/>
      <c r="P65" s="30"/>
      <c r="AN65" s="22"/>
      <c r="BR65" s="117"/>
      <c r="BS65" s="125"/>
      <c r="CC65" s="23"/>
      <c r="CD65" s="97"/>
      <c r="CE65" s="97"/>
    </row>
    <row r="66" spans="1:83" s="18" customFormat="1" ht="21" customHeight="1">
      <c r="A66" s="71"/>
      <c r="B66" s="36"/>
      <c r="C66" s="72"/>
      <c r="D66" s="72"/>
      <c r="E66" s="19"/>
      <c r="F66" s="72"/>
      <c r="G66" s="72"/>
      <c r="H66" s="72"/>
      <c r="I66" s="72"/>
      <c r="J66" s="72"/>
      <c r="K66" s="72"/>
      <c r="L66" s="125"/>
      <c r="M66" s="20"/>
      <c r="N66" s="20"/>
      <c r="O66" s="21"/>
      <c r="P66" s="30"/>
      <c r="AN66" s="22"/>
      <c r="BR66" s="117"/>
      <c r="BS66" s="125"/>
      <c r="CC66" s="23"/>
      <c r="CD66" s="97"/>
      <c r="CE66" s="97"/>
    </row>
    <row r="67" spans="1:83" s="18" customFormat="1" ht="21" customHeight="1">
      <c r="A67" s="71"/>
      <c r="B67" s="36"/>
      <c r="C67" s="72"/>
      <c r="D67" s="72"/>
      <c r="E67" s="19"/>
      <c r="F67" s="72"/>
      <c r="G67" s="72"/>
      <c r="H67" s="72"/>
      <c r="I67" s="72"/>
      <c r="J67" s="72"/>
      <c r="K67" s="72"/>
      <c r="L67" s="125"/>
      <c r="M67" s="20"/>
      <c r="N67" s="20"/>
      <c r="O67" s="21"/>
      <c r="P67" s="30"/>
      <c r="AN67" s="22"/>
      <c r="BR67" s="117"/>
      <c r="BS67" s="125"/>
      <c r="CC67" s="23"/>
      <c r="CD67" s="97"/>
      <c r="CE67" s="97"/>
    </row>
    <row r="68" spans="1:83" s="18" customFormat="1" ht="21" customHeight="1">
      <c r="A68" s="71"/>
      <c r="B68" s="36"/>
      <c r="C68" s="72"/>
      <c r="D68" s="72"/>
      <c r="E68" s="19"/>
      <c r="F68" s="72"/>
      <c r="G68" s="72"/>
      <c r="H68" s="72"/>
      <c r="I68" s="72"/>
      <c r="J68" s="72"/>
      <c r="K68" s="72"/>
      <c r="L68" s="125"/>
      <c r="M68" s="20"/>
      <c r="N68" s="20"/>
      <c r="O68" s="21"/>
      <c r="P68" s="30"/>
      <c r="AN68" s="22"/>
      <c r="BR68" s="117"/>
      <c r="BS68" s="125"/>
      <c r="CC68" s="23"/>
      <c r="CD68" s="97"/>
      <c r="CE68" s="97"/>
    </row>
    <row r="69" spans="1:83" s="18" customFormat="1" ht="21" customHeight="1">
      <c r="A69" s="71"/>
      <c r="B69" s="36"/>
      <c r="C69" s="72"/>
      <c r="D69" s="72"/>
      <c r="E69" s="19"/>
      <c r="F69" s="72"/>
      <c r="G69" s="72"/>
      <c r="H69" s="72"/>
      <c r="I69" s="72"/>
      <c r="J69" s="72"/>
      <c r="K69" s="72"/>
      <c r="L69" s="125"/>
      <c r="M69" s="20"/>
      <c r="N69" s="20"/>
      <c r="O69" s="21"/>
      <c r="P69" s="30"/>
      <c r="AN69" s="22"/>
      <c r="BR69" s="117"/>
      <c r="BS69" s="125"/>
      <c r="CD69" s="97"/>
      <c r="CE69" s="97"/>
    </row>
    <row r="70" spans="1:83" s="18" customFormat="1" ht="15" customHeight="1">
      <c r="A70" s="71"/>
      <c r="B70" s="36"/>
      <c r="C70" s="72"/>
      <c r="D70" s="72"/>
      <c r="E70" s="19"/>
      <c r="F70" s="72"/>
      <c r="G70" s="72"/>
      <c r="H70" s="72"/>
      <c r="I70" s="72"/>
      <c r="J70" s="72"/>
      <c r="K70" s="72"/>
      <c r="L70" s="125"/>
      <c r="M70" s="20"/>
      <c r="N70" s="20"/>
      <c r="O70" s="21"/>
      <c r="P70" s="30"/>
      <c r="AN70" s="22"/>
      <c r="BF70" s="97"/>
      <c r="BG70" s="97"/>
      <c r="BH70" s="97"/>
      <c r="BR70" s="117"/>
      <c r="BS70" s="125"/>
      <c r="CD70" s="97"/>
      <c r="CE70" s="97"/>
    </row>
    <row r="71" spans="1:83" s="18" customFormat="1" ht="21" customHeight="1">
      <c r="A71" s="71"/>
      <c r="B71" s="36"/>
      <c r="C71" s="72"/>
      <c r="D71" s="72"/>
      <c r="E71" s="19"/>
      <c r="F71" s="72"/>
      <c r="G71" s="72"/>
      <c r="H71" s="72"/>
      <c r="I71" s="72"/>
      <c r="J71" s="72"/>
      <c r="K71" s="72"/>
      <c r="L71" s="125"/>
      <c r="M71" s="20"/>
      <c r="N71" s="20"/>
      <c r="O71" s="21"/>
      <c r="P71" s="30"/>
      <c r="AN71" s="22"/>
      <c r="BF71" s="97"/>
      <c r="BG71" s="97"/>
      <c r="BH71" s="97"/>
      <c r="BR71" s="117"/>
      <c r="BS71" s="125"/>
      <c r="CD71" s="97"/>
      <c r="CE71" s="97"/>
    </row>
    <row r="72" spans="1:83" s="18" customFormat="1" ht="21" customHeight="1">
      <c r="A72" s="71"/>
      <c r="B72" s="36"/>
      <c r="C72" s="72"/>
      <c r="D72" s="72"/>
      <c r="E72" s="19"/>
      <c r="F72" s="72"/>
      <c r="G72" s="72"/>
      <c r="H72" s="72"/>
      <c r="I72" s="72"/>
      <c r="J72" s="72"/>
      <c r="K72" s="72"/>
      <c r="L72" s="125"/>
      <c r="M72" s="20"/>
      <c r="N72" s="20"/>
      <c r="O72" s="21"/>
      <c r="P72" s="30"/>
      <c r="AN72" s="22"/>
      <c r="BF72" s="97"/>
      <c r="BG72" s="97"/>
      <c r="BH72" s="97"/>
      <c r="BR72" s="117"/>
      <c r="BS72" s="125"/>
      <c r="CD72" s="97"/>
      <c r="CE72" s="97"/>
    </row>
    <row r="73" spans="1:83" s="18" customFormat="1" ht="21" customHeight="1">
      <c r="A73" s="71"/>
      <c r="B73" s="36"/>
      <c r="C73" s="72"/>
      <c r="D73" s="72"/>
      <c r="E73" s="19"/>
      <c r="F73" s="72"/>
      <c r="G73" s="72"/>
      <c r="H73" s="72"/>
      <c r="I73" s="72"/>
      <c r="J73" s="72"/>
      <c r="K73" s="72"/>
      <c r="L73" s="125"/>
      <c r="M73" s="20"/>
      <c r="N73" s="20"/>
      <c r="O73" s="21"/>
      <c r="P73" s="30"/>
      <c r="AN73" s="22"/>
      <c r="BF73" s="97"/>
      <c r="BG73" s="97"/>
      <c r="BH73" s="97"/>
      <c r="BR73" s="117"/>
      <c r="BS73" s="125"/>
      <c r="CD73" s="97"/>
      <c r="CE73" s="97"/>
    </row>
    <row r="74" spans="1:83" s="18" customFormat="1" ht="21" customHeight="1">
      <c r="A74" s="71"/>
      <c r="B74" s="36"/>
      <c r="C74" s="72"/>
      <c r="D74" s="72"/>
      <c r="E74" s="19"/>
      <c r="F74" s="72"/>
      <c r="G74" s="72"/>
      <c r="H74" s="72"/>
      <c r="I74" s="72"/>
      <c r="J74" s="72"/>
      <c r="K74" s="72"/>
      <c r="L74" s="125"/>
      <c r="M74" s="20"/>
      <c r="N74" s="20"/>
      <c r="O74" s="21"/>
      <c r="P74" s="30"/>
      <c r="AN74" s="22"/>
      <c r="BF74" s="97"/>
      <c r="BG74" s="97"/>
      <c r="BH74" s="97"/>
      <c r="BR74" s="117"/>
      <c r="BS74" s="125"/>
      <c r="CD74" s="97"/>
      <c r="CE74" s="97"/>
    </row>
    <row r="75" spans="1:83" s="18" customFormat="1" ht="15" customHeight="1">
      <c r="A75" s="71"/>
      <c r="B75" s="36"/>
      <c r="C75" s="72"/>
      <c r="D75" s="72"/>
      <c r="E75" s="19"/>
      <c r="F75" s="72"/>
      <c r="G75" s="72"/>
      <c r="H75" s="72"/>
      <c r="I75" s="72"/>
      <c r="J75" s="72"/>
      <c r="K75" s="72"/>
      <c r="L75" s="125"/>
      <c r="M75" s="20"/>
      <c r="N75" s="20"/>
      <c r="O75" s="21"/>
      <c r="P75" s="30"/>
      <c r="AN75" s="22"/>
      <c r="BF75" s="97"/>
      <c r="BG75" s="97"/>
      <c r="BH75" s="97"/>
      <c r="BR75" s="117"/>
      <c r="BS75" s="125"/>
      <c r="CD75" s="97"/>
      <c r="CE75" s="97"/>
    </row>
    <row r="76" spans="1:83" s="18" customFormat="1" ht="21" customHeight="1">
      <c r="A76" s="71"/>
      <c r="B76" s="36"/>
      <c r="C76" s="72"/>
      <c r="D76" s="72"/>
      <c r="E76" s="19"/>
      <c r="F76" s="72"/>
      <c r="G76" s="72"/>
      <c r="H76" s="72"/>
      <c r="I76" s="72"/>
      <c r="J76" s="72"/>
      <c r="K76" s="72"/>
      <c r="L76" s="125"/>
      <c r="M76" s="20"/>
      <c r="N76" s="20"/>
      <c r="O76" s="21"/>
      <c r="P76" s="30"/>
      <c r="AN76" s="22"/>
      <c r="BF76" s="97"/>
      <c r="BG76" s="97"/>
      <c r="BH76" s="97"/>
      <c r="BR76" s="117"/>
      <c r="BS76" s="125"/>
      <c r="CD76" s="97"/>
      <c r="CE76" s="97"/>
    </row>
    <row r="77" spans="1:83" s="18" customFormat="1" ht="21" customHeight="1">
      <c r="A77" s="71"/>
      <c r="B77" s="36"/>
      <c r="C77" s="72"/>
      <c r="D77" s="72"/>
      <c r="E77" s="19"/>
      <c r="F77" s="72"/>
      <c r="G77" s="72"/>
      <c r="H77" s="72"/>
      <c r="I77" s="72"/>
      <c r="J77" s="72"/>
      <c r="K77" s="72"/>
      <c r="L77" s="125"/>
      <c r="M77" s="20"/>
      <c r="N77" s="20"/>
      <c r="O77" s="21"/>
      <c r="P77" s="30"/>
      <c r="AN77" s="22"/>
      <c r="BF77" s="97"/>
      <c r="BG77" s="97"/>
      <c r="BH77" s="97"/>
      <c r="BR77" s="117"/>
      <c r="BS77" s="125"/>
      <c r="CD77" s="97"/>
      <c r="CE77" s="97"/>
    </row>
    <row r="78" spans="1:83" s="18" customFormat="1" ht="21" customHeight="1">
      <c r="A78" s="71"/>
      <c r="B78" s="36"/>
      <c r="C78" s="72"/>
      <c r="D78" s="72"/>
      <c r="E78" s="19"/>
      <c r="F78" s="72"/>
      <c r="G78" s="72"/>
      <c r="H78" s="72"/>
      <c r="I78" s="72"/>
      <c r="J78" s="72"/>
      <c r="K78" s="72"/>
      <c r="L78" s="125"/>
      <c r="M78" s="20"/>
      <c r="N78" s="20"/>
      <c r="O78" s="21"/>
      <c r="P78" s="30"/>
      <c r="AN78" s="22"/>
      <c r="BF78" s="97"/>
      <c r="BG78" s="97"/>
      <c r="BH78" s="97"/>
      <c r="BR78" s="117"/>
      <c r="BS78" s="125"/>
      <c r="CD78" s="97"/>
      <c r="CE78" s="97"/>
    </row>
    <row r="79" spans="1:83" s="18" customFormat="1" ht="21" customHeight="1">
      <c r="A79" s="71"/>
      <c r="B79" s="36"/>
      <c r="C79" s="72"/>
      <c r="D79" s="72"/>
      <c r="E79" s="19"/>
      <c r="F79" s="72"/>
      <c r="G79" s="72"/>
      <c r="H79" s="72"/>
      <c r="I79" s="72"/>
      <c r="J79" s="72"/>
      <c r="K79" s="72"/>
      <c r="L79" s="125"/>
      <c r="M79" s="20"/>
      <c r="N79" s="20"/>
      <c r="O79" s="21"/>
      <c r="P79" s="30"/>
      <c r="AN79" s="22"/>
      <c r="BF79" s="97"/>
      <c r="BG79" s="97"/>
      <c r="BH79" s="97"/>
      <c r="BR79" s="117"/>
      <c r="BS79" s="125"/>
      <c r="CD79" s="97"/>
      <c r="CE79" s="97"/>
    </row>
    <row r="80" spans="1:83" s="18" customFormat="1" ht="21" customHeight="1">
      <c r="A80" s="71"/>
      <c r="B80" s="36"/>
      <c r="C80" s="72"/>
      <c r="D80" s="72"/>
      <c r="E80" s="19"/>
      <c r="F80" s="72"/>
      <c r="G80" s="72"/>
      <c r="H80" s="72"/>
      <c r="I80" s="72"/>
      <c r="J80" s="72"/>
      <c r="K80" s="72"/>
      <c r="L80" s="125"/>
      <c r="M80" s="20"/>
      <c r="N80" s="20"/>
      <c r="O80" s="21"/>
      <c r="P80" s="30"/>
      <c r="AN80" s="22"/>
      <c r="BF80" s="97"/>
      <c r="BG80" s="97"/>
      <c r="BH80" s="97"/>
      <c r="BR80" s="117"/>
      <c r="BS80" s="125"/>
      <c r="CD80" s="97"/>
      <c r="CE80" s="97"/>
    </row>
    <row r="81" spans="1:83" s="18" customFormat="1" ht="15" customHeight="1">
      <c r="A81" s="71"/>
      <c r="B81" s="36"/>
      <c r="C81" s="72"/>
      <c r="D81" s="72"/>
      <c r="E81" s="19"/>
      <c r="F81" s="72"/>
      <c r="G81" s="72"/>
      <c r="H81" s="72"/>
      <c r="I81" s="72"/>
      <c r="J81" s="72"/>
      <c r="K81" s="72"/>
      <c r="L81" s="125"/>
      <c r="M81" s="20"/>
      <c r="N81" s="20"/>
      <c r="O81" s="21"/>
      <c r="P81" s="30"/>
      <c r="AN81" s="22"/>
      <c r="BF81" s="97"/>
      <c r="BG81" s="97"/>
      <c r="BH81" s="97"/>
      <c r="BR81" s="117"/>
      <c r="BS81" s="125"/>
      <c r="CD81" s="97"/>
      <c r="CE81" s="97"/>
    </row>
    <row r="82" spans="1:83" s="18" customFormat="1" ht="21" customHeight="1">
      <c r="A82" s="71"/>
      <c r="B82" s="36"/>
      <c r="C82" s="72"/>
      <c r="D82" s="72"/>
      <c r="E82" s="19"/>
      <c r="F82" s="72"/>
      <c r="G82" s="72"/>
      <c r="H82" s="72"/>
      <c r="I82" s="72"/>
      <c r="J82" s="72"/>
      <c r="K82" s="72"/>
      <c r="L82" s="125"/>
      <c r="M82" s="20"/>
      <c r="N82" s="20"/>
      <c r="O82" s="21"/>
      <c r="P82" s="30"/>
      <c r="AN82" s="22"/>
      <c r="BF82" s="97"/>
      <c r="BG82" s="97"/>
      <c r="BH82" s="97"/>
      <c r="BR82" s="117"/>
      <c r="BS82" s="125"/>
      <c r="CD82" s="97"/>
      <c r="CE82" s="97"/>
    </row>
    <row r="83" spans="1:83" s="18" customFormat="1" ht="21" customHeight="1">
      <c r="A83" s="71"/>
      <c r="B83" s="36"/>
      <c r="C83" s="72"/>
      <c r="D83" s="72"/>
      <c r="E83" s="19"/>
      <c r="F83" s="72"/>
      <c r="G83" s="72"/>
      <c r="H83" s="72"/>
      <c r="I83" s="72"/>
      <c r="J83" s="72"/>
      <c r="K83" s="72"/>
      <c r="L83" s="125"/>
      <c r="M83" s="20"/>
      <c r="N83" s="20"/>
      <c r="O83" s="21"/>
      <c r="P83" s="30"/>
      <c r="AN83" s="22"/>
      <c r="BF83" s="97"/>
      <c r="BG83" s="97"/>
      <c r="BH83" s="97"/>
      <c r="BR83" s="117"/>
      <c r="BS83" s="125"/>
      <c r="CD83" s="97"/>
      <c r="CE83" s="97"/>
    </row>
    <row r="84" spans="1:83" s="18" customFormat="1" ht="21" customHeight="1">
      <c r="A84" s="71"/>
      <c r="B84" s="36"/>
      <c r="C84" s="72"/>
      <c r="D84" s="72"/>
      <c r="E84" s="19"/>
      <c r="F84" s="72"/>
      <c r="G84" s="72"/>
      <c r="H84" s="72"/>
      <c r="I84" s="72"/>
      <c r="J84" s="72"/>
      <c r="K84" s="72"/>
      <c r="L84" s="125"/>
      <c r="M84" s="20"/>
      <c r="N84" s="20"/>
      <c r="O84" s="21"/>
      <c r="P84" s="30"/>
      <c r="AN84" s="22"/>
      <c r="BF84" s="97"/>
      <c r="BG84" s="97"/>
      <c r="BH84" s="97"/>
      <c r="BR84" s="117"/>
      <c r="BS84" s="125"/>
      <c r="CD84" s="97"/>
      <c r="CE84" s="97"/>
    </row>
    <row r="85" spans="1:83" s="18" customFormat="1" ht="21" customHeight="1">
      <c r="A85" s="71"/>
      <c r="B85" s="36"/>
      <c r="C85" s="72"/>
      <c r="D85" s="72"/>
      <c r="E85" s="19"/>
      <c r="F85" s="72"/>
      <c r="G85" s="72"/>
      <c r="H85" s="72"/>
      <c r="I85" s="72"/>
      <c r="J85" s="72"/>
      <c r="K85" s="72"/>
      <c r="L85" s="125"/>
      <c r="M85" s="20"/>
      <c r="N85" s="20"/>
      <c r="O85" s="21"/>
      <c r="P85" s="30"/>
      <c r="AN85" s="22"/>
      <c r="BF85" s="97"/>
      <c r="BG85" s="97"/>
      <c r="BH85" s="97"/>
      <c r="BR85" s="117"/>
      <c r="BS85" s="125"/>
      <c r="CD85" s="97"/>
      <c r="CE85" s="97"/>
    </row>
    <row r="86" spans="1:83" s="18" customFormat="1" ht="21" customHeight="1">
      <c r="A86" s="71"/>
      <c r="B86" s="36"/>
      <c r="C86" s="72"/>
      <c r="D86" s="72"/>
      <c r="E86" s="19"/>
      <c r="F86" s="72"/>
      <c r="G86" s="72"/>
      <c r="H86" s="72"/>
      <c r="I86" s="72"/>
      <c r="J86" s="72"/>
      <c r="K86" s="72"/>
      <c r="L86" s="125"/>
      <c r="M86" s="20"/>
      <c r="N86" s="20"/>
      <c r="O86" s="21"/>
      <c r="P86" s="30"/>
      <c r="AN86" s="22"/>
      <c r="BF86" s="97"/>
      <c r="BG86" s="97"/>
      <c r="BH86" s="97"/>
      <c r="BR86" s="117"/>
      <c r="BS86" s="125"/>
      <c r="CD86" s="97"/>
      <c r="CE86" s="97"/>
    </row>
    <row r="87" spans="1:83" s="18" customFormat="1" ht="21" customHeight="1">
      <c r="A87" s="71"/>
      <c r="B87" s="36"/>
      <c r="C87" s="72"/>
      <c r="D87" s="72"/>
      <c r="E87" s="19"/>
      <c r="F87" s="72"/>
      <c r="G87" s="72"/>
      <c r="H87" s="72"/>
      <c r="I87" s="72"/>
      <c r="J87" s="72"/>
      <c r="K87" s="72"/>
      <c r="L87" s="125"/>
      <c r="M87" s="20"/>
      <c r="N87" s="20"/>
      <c r="O87" s="21"/>
      <c r="P87" s="30"/>
      <c r="AN87" s="22"/>
      <c r="BF87" s="97"/>
      <c r="BG87" s="97"/>
      <c r="BH87" s="97"/>
      <c r="BR87" s="117"/>
      <c r="BS87" s="125"/>
      <c r="CD87" s="97"/>
      <c r="CE87" s="97"/>
    </row>
    <row r="88" spans="1:83" s="18" customFormat="1" ht="21" customHeight="1">
      <c r="A88" s="71"/>
      <c r="B88" s="36"/>
      <c r="C88" s="72"/>
      <c r="D88" s="72"/>
      <c r="E88" s="19"/>
      <c r="F88" s="72"/>
      <c r="G88" s="72"/>
      <c r="H88" s="72"/>
      <c r="I88" s="72"/>
      <c r="J88" s="72"/>
      <c r="K88" s="72"/>
      <c r="L88" s="125"/>
      <c r="M88" s="20"/>
      <c r="N88" s="20"/>
      <c r="O88" s="21"/>
      <c r="P88" s="30"/>
      <c r="AN88" s="22"/>
      <c r="BF88" s="97"/>
      <c r="BG88" s="97"/>
      <c r="BH88" s="97"/>
      <c r="BR88" s="117"/>
      <c r="BS88" s="125"/>
      <c r="CD88" s="97"/>
      <c r="CE88" s="97"/>
    </row>
    <row r="89" spans="1:83" s="21" customFormat="1" ht="21" customHeight="1">
      <c r="A89" s="71"/>
      <c r="B89" s="36"/>
      <c r="C89" s="72"/>
      <c r="D89" s="72"/>
      <c r="E89" s="19"/>
      <c r="F89" s="72"/>
      <c r="G89" s="72"/>
      <c r="H89" s="72"/>
      <c r="I89" s="72"/>
      <c r="J89" s="72"/>
      <c r="K89" s="72"/>
      <c r="L89" s="125"/>
      <c r="M89" s="20"/>
      <c r="N89" s="20"/>
      <c r="O89" s="43"/>
      <c r="P89" s="30"/>
      <c r="AN89" s="44"/>
      <c r="BF89" s="101"/>
      <c r="BG89" s="101"/>
      <c r="BH89" s="101"/>
      <c r="BR89" s="117"/>
      <c r="BS89" s="125"/>
      <c r="CD89" s="101"/>
      <c r="CE89" s="101"/>
    </row>
    <row r="90" spans="1:83" s="45" customFormat="1" ht="21" customHeight="1">
      <c r="A90" s="71"/>
      <c r="B90" s="36"/>
      <c r="C90" s="72"/>
      <c r="D90" s="72"/>
      <c r="E90" s="19"/>
      <c r="F90" s="72"/>
      <c r="G90" s="72"/>
      <c r="H90" s="72"/>
      <c r="I90" s="72"/>
      <c r="J90" s="72"/>
      <c r="K90" s="72"/>
      <c r="L90" s="125"/>
      <c r="M90" s="20"/>
      <c r="N90" s="20"/>
      <c r="O90" s="43"/>
      <c r="P90" s="30"/>
      <c r="AN90" s="46"/>
      <c r="BF90" s="102"/>
      <c r="BG90" s="102"/>
      <c r="BH90" s="102"/>
      <c r="BR90" s="117"/>
      <c r="BS90" s="125"/>
      <c r="CD90" s="102"/>
      <c r="CE90" s="102"/>
    </row>
    <row r="91" spans="1:83" s="45" customFormat="1" ht="21" customHeight="1">
      <c r="A91" s="71"/>
      <c r="B91" s="36"/>
      <c r="C91" s="72"/>
      <c r="D91" s="72"/>
      <c r="E91" s="19"/>
      <c r="F91" s="72"/>
      <c r="G91" s="72"/>
      <c r="H91" s="72"/>
      <c r="I91" s="72"/>
      <c r="J91" s="72"/>
      <c r="K91" s="72"/>
      <c r="L91" s="125"/>
      <c r="M91" s="20"/>
      <c r="N91" s="20"/>
      <c r="O91" s="43"/>
      <c r="P91" s="30"/>
      <c r="AN91" s="46"/>
      <c r="BF91" s="102"/>
      <c r="BG91" s="102"/>
      <c r="BH91" s="102"/>
      <c r="BR91" s="117"/>
      <c r="BS91" s="125"/>
      <c r="CD91" s="102"/>
      <c r="CE91" s="102"/>
    </row>
    <row r="92" spans="1:83" s="45" customFormat="1" ht="21" customHeight="1">
      <c r="A92" s="71"/>
      <c r="B92" s="36"/>
      <c r="C92" s="72"/>
      <c r="D92" s="72"/>
      <c r="E92" s="19"/>
      <c r="F92" s="72"/>
      <c r="G92" s="72"/>
      <c r="H92" s="72"/>
      <c r="I92" s="72"/>
      <c r="J92" s="72"/>
      <c r="K92" s="72"/>
      <c r="L92" s="125"/>
      <c r="M92" s="20"/>
      <c r="N92" s="20"/>
      <c r="O92" s="43"/>
      <c r="P92" s="30"/>
      <c r="AN92" s="46"/>
      <c r="BF92" s="102"/>
      <c r="BG92" s="102"/>
      <c r="BH92" s="102"/>
      <c r="BR92" s="117"/>
      <c r="BS92" s="125"/>
      <c r="CD92" s="102"/>
      <c r="CE92" s="102"/>
    </row>
    <row r="93" spans="1:83" s="45" customFormat="1" ht="21" customHeight="1">
      <c r="A93" s="71"/>
      <c r="B93" s="36"/>
      <c r="C93" s="72"/>
      <c r="D93" s="72"/>
      <c r="E93" s="19"/>
      <c r="F93" s="72"/>
      <c r="G93" s="72"/>
      <c r="H93" s="72"/>
      <c r="I93" s="72"/>
      <c r="J93" s="72"/>
      <c r="K93" s="72"/>
      <c r="L93" s="125"/>
      <c r="M93" s="20"/>
      <c r="N93" s="20"/>
      <c r="O93" s="43"/>
      <c r="P93" s="30"/>
      <c r="AN93" s="46"/>
      <c r="BF93" s="102"/>
      <c r="BG93" s="102"/>
      <c r="BH93" s="102"/>
      <c r="BR93" s="117"/>
      <c r="BS93" s="125"/>
      <c r="CD93" s="102"/>
      <c r="CE93" s="102"/>
    </row>
    <row r="94" spans="1:83" s="45" customFormat="1" ht="21" customHeight="1">
      <c r="A94" s="71"/>
      <c r="B94" s="36"/>
      <c r="C94" s="72"/>
      <c r="D94" s="72"/>
      <c r="E94" s="19"/>
      <c r="F94" s="72"/>
      <c r="G94" s="72"/>
      <c r="H94" s="72"/>
      <c r="I94" s="72"/>
      <c r="J94" s="72"/>
      <c r="K94" s="72"/>
      <c r="L94" s="125"/>
      <c r="M94" s="20"/>
      <c r="N94" s="20"/>
      <c r="O94" s="43"/>
      <c r="P94" s="30"/>
      <c r="AN94" s="46"/>
      <c r="BF94" s="102"/>
      <c r="BG94" s="102"/>
      <c r="BH94" s="102"/>
      <c r="BR94" s="117"/>
      <c r="BS94" s="125"/>
      <c r="CD94" s="102"/>
      <c r="CE94" s="102"/>
    </row>
    <row r="95" spans="1:83" s="45" customFormat="1" ht="21" customHeight="1">
      <c r="A95" s="71"/>
      <c r="B95" s="36"/>
      <c r="C95" s="72"/>
      <c r="D95" s="72"/>
      <c r="E95" s="19"/>
      <c r="F95" s="72"/>
      <c r="G95" s="72"/>
      <c r="H95" s="72"/>
      <c r="I95" s="72"/>
      <c r="J95" s="72"/>
      <c r="K95" s="72"/>
      <c r="L95" s="125"/>
      <c r="M95" s="20"/>
      <c r="N95" s="20"/>
      <c r="O95" s="43"/>
      <c r="P95" s="30"/>
      <c r="AN95" s="46"/>
      <c r="BF95" s="102"/>
      <c r="BG95" s="102"/>
      <c r="BH95" s="102"/>
      <c r="BR95" s="117"/>
      <c r="BS95" s="125"/>
      <c r="CD95" s="102"/>
      <c r="CE95" s="102"/>
    </row>
    <row r="96" spans="1:83" s="45" customFormat="1" ht="21" customHeight="1">
      <c r="A96" s="71"/>
      <c r="B96" s="36"/>
      <c r="C96" s="72"/>
      <c r="D96" s="72"/>
      <c r="E96" s="19"/>
      <c r="F96" s="72"/>
      <c r="G96" s="72"/>
      <c r="H96" s="72"/>
      <c r="I96" s="72"/>
      <c r="J96" s="72"/>
      <c r="K96" s="72"/>
      <c r="L96" s="125"/>
      <c r="M96" s="20"/>
      <c r="N96" s="20"/>
      <c r="O96" s="43"/>
      <c r="AN96" s="46"/>
      <c r="BF96" s="102"/>
      <c r="BG96" s="102"/>
      <c r="BH96" s="102"/>
      <c r="BR96" s="117"/>
      <c r="BS96" s="125"/>
      <c r="CD96" s="102"/>
      <c r="CE96" s="102"/>
    </row>
    <row r="97" spans="1:83" s="45" customFormat="1" ht="21" customHeight="1">
      <c r="A97" s="71"/>
      <c r="B97" s="36"/>
      <c r="C97" s="72"/>
      <c r="D97" s="72"/>
      <c r="E97" s="19"/>
      <c r="F97" s="72"/>
      <c r="G97" s="72"/>
      <c r="H97" s="72"/>
      <c r="I97" s="72"/>
      <c r="J97" s="72"/>
      <c r="K97" s="72"/>
      <c r="L97" s="125"/>
      <c r="M97" s="20"/>
      <c r="N97" s="20"/>
      <c r="O97" s="43"/>
      <c r="AN97" s="46"/>
      <c r="BF97" s="102"/>
      <c r="BG97" s="102"/>
      <c r="BH97" s="102"/>
      <c r="BR97" s="117"/>
      <c r="BS97" s="125"/>
      <c r="CD97" s="102"/>
      <c r="CE97" s="102"/>
    </row>
    <row r="98" spans="1:83" s="45" customFormat="1" ht="21" customHeight="1">
      <c r="A98" s="71"/>
      <c r="B98" s="36"/>
      <c r="C98" s="72"/>
      <c r="D98" s="72"/>
      <c r="E98" s="19"/>
      <c r="F98" s="72"/>
      <c r="G98" s="72"/>
      <c r="H98" s="72"/>
      <c r="I98" s="72"/>
      <c r="J98" s="72"/>
      <c r="K98" s="72"/>
      <c r="L98" s="125"/>
      <c r="M98" s="20"/>
      <c r="N98" s="20"/>
      <c r="O98" s="43"/>
      <c r="AN98" s="46"/>
      <c r="BF98" s="102"/>
      <c r="BG98" s="102"/>
      <c r="BH98" s="102"/>
      <c r="BR98" s="117"/>
      <c r="BS98" s="125"/>
      <c r="CD98" s="102"/>
      <c r="CE98" s="102"/>
    </row>
    <row r="99" spans="1:83" s="45" customFormat="1" ht="21" customHeight="1">
      <c r="A99" s="71"/>
      <c r="B99" s="36"/>
      <c r="C99" s="72"/>
      <c r="D99" s="72"/>
      <c r="E99" s="19"/>
      <c r="F99" s="72"/>
      <c r="G99" s="72"/>
      <c r="H99" s="72"/>
      <c r="I99" s="72"/>
      <c r="J99" s="72"/>
      <c r="K99" s="72"/>
      <c r="L99" s="125"/>
      <c r="M99" s="20"/>
      <c r="N99" s="20"/>
      <c r="O99" s="43"/>
      <c r="AN99" s="46"/>
      <c r="BF99" s="102"/>
      <c r="BG99" s="102"/>
      <c r="BH99" s="102"/>
      <c r="BR99" s="117"/>
      <c r="BS99" s="125"/>
      <c r="CD99" s="102"/>
      <c r="CE99" s="102"/>
    </row>
    <row r="100" spans="1:83" s="45" customFormat="1">
      <c r="A100" s="71"/>
      <c r="B100" s="36"/>
      <c r="C100" s="72"/>
      <c r="D100" s="72"/>
      <c r="E100" s="19"/>
      <c r="F100" s="72"/>
      <c r="G100" s="72"/>
      <c r="H100" s="72"/>
      <c r="I100" s="72"/>
      <c r="J100" s="72"/>
      <c r="K100" s="72"/>
      <c r="L100" s="125"/>
      <c r="M100" s="20"/>
      <c r="N100" s="20"/>
      <c r="O100" s="43"/>
      <c r="AN100" s="46"/>
      <c r="BF100" s="102"/>
      <c r="BG100" s="102"/>
      <c r="BH100" s="102"/>
      <c r="BR100" s="117"/>
      <c r="BS100" s="125"/>
      <c r="CD100" s="102"/>
      <c r="CE100" s="102"/>
    </row>
    <row r="101" spans="1:83" s="45" customFormat="1">
      <c r="A101" s="71"/>
      <c r="B101" s="36"/>
      <c r="C101" s="72"/>
      <c r="D101" s="72"/>
      <c r="E101" s="19"/>
      <c r="F101" s="72"/>
      <c r="G101" s="72"/>
      <c r="H101" s="72"/>
      <c r="I101" s="72"/>
      <c r="J101" s="72"/>
      <c r="K101" s="72"/>
      <c r="L101" s="125"/>
      <c r="M101" s="20"/>
      <c r="N101" s="20"/>
      <c r="O101" s="43"/>
      <c r="AN101" s="46"/>
      <c r="BF101" s="102"/>
      <c r="BG101" s="102"/>
      <c r="BH101" s="102"/>
      <c r="BR101" s="117"/>
      <c r="BS101" s="125"/>
      <c r="CD101" s="102"/>
      <c r="CE101" s="102"/>
    </row>
    <row r="102" spans="1:83" s="45" customFormat="1">
      <c r="A102" s="71"/>
      <c r="B102" s="36"/>
      <c r="C102" s="72"/>
      <c r="D102" s="72"/>
      <c r="E102" s="19"/>
      <c r="F102" s="72"/>
      <c r="G102" s="72"/>
      <c r="H102" s="72"/>
      <c r="I102" s="72"/>
      <c r="J102" s="72"/>
      <c r="K102" s="72"/>
      <c r="L102" s="125"/>
      <c r="M102" s="20"/>
      <c r="N102" s="20"/>
      <c r="O102" s="43"/>
      <c r="AN102" s="46"/>
      <c r="BF102" s="102"/>
      <c r="BG102" s="102"/>
      <c r="BH102" s="102"/>
      <c r="BR102" s="117"/>
      <c r="BS102" s="125"/>
      <c r="CD102" s="102"/>
      <c r="CE102" s="102"/>
    </row>
    <row r="103" spans="1:83" s="45" customFormat="1">
      <c r="A103" s="71"/>
      <c r="B103" s="36"/>
      <c r="C103" s="72"/>
      <c r="D103" s="72"/>
      <c r="E103" s="19"/>
      <c r="F103" s="72"/>
      <c r="G103" s="72"/>
      <c r="H103" s="72"/>
      <c r="I103" s="72"/>
      <c r="J103" s="72"/>
      <c r="K103" s="72"/>
      <c r="L103" s="125"/>
      <c r="M103" s="20"/>
      <c r="N103" s="20"/>
      <c r="O103" s="43"/>
      <c r="AN103" s="46"/>
      <c r="BF103" s="102"/>
      <c r="BG103" s="102"/>
      <c r="BH103" s="102"/>
      <c r="BR103" s="117"/>
      <c r="BS103" s="125"/>
      <c r="CD103" s="102"/>
      <c r="CE103" s="102"/>
    </row>
    <row r="104" spans="1:83" s="45" customFormat="1">
      <c r="A104" s="71"/>
      <c r="B104" s="36"/>
      <c r="C104" s="72"/>
      <c r="D104" s="72"/>
      <c r="E104" s="19"/>
      <c r="F104" s="72"/>
      <c r="G104" s="72"/>
      <c r="H104" s="72"/>
      <c r="I104" s="72"/>
      <c r="J104" s="72"/>
      <c r="K104" s="72"/>
      <c r="L104" s="125"/>
      <c r="M104" s="20"/>
      <c r="N104" s="20"/>
      <c r="O104" s="43"/>
      <c r="AN104" s="46"/>
      <c r="BF104" s="102"/>
      <c r="BG104" s="102"/>
      <c r="BH104" s="102"/>
      <c r="BR104" s="117"/>
      <c r="BS104" s="125"/>
      <c r="CD104" s="102"/>
      <c r="CE104" s="102"/>
    </row>
    <row r="105" spans="1:83" s="45" customFormat="1">
      <c r="A105" s="71"/>
      <c r="B105" s="36"/>
      <c r="C105" s="72"/>
      <c r="D105" s="72"/>
      <c r="E105" s="19"/>
      <c r="F105" s="72"/>
      <c r="G105" s="72"/>
      <c r="H105" s="72"/>
      <c r="I105" s="72"/>
      <c r="J105" s="72"/>
      <c r="K105" s="72"/>
      <c r="L105" s="125"/>
      <c r="M105" s="20"/>
      <c r="N105" s="20"/>
      <c r="O105" s="43"/>
      <c r="AN105" s="46"/>
      <c r="BF105" s="102"/>
      <c r="BG105" s="102"/>
      <c r="BH105" s="102"/>
      <c r="BR105" s="117"/>
      <c r="BS105" s="125"/>
      <c r="CD105" s="102"/>
      <c r="CE105" s="102"/>
    </row>
    <row r="106" spans="1:83" s="45" customFormat="1">
      <c r="A106" s="71"/>
      <c r="B106" s="36"/>
      <c r="C106" s="72"/>
      <c r="D106" s="72"/>
      <c r="E106" s="19"/>
      <c r="F106" s="72"/>
      <c r="G106" s="72"/>
      <c r="H106" s="72"/>
      <c r="I106" s="72"/>
      <c r="J106" s="72"/>
      <c r="K106" s="72"/>
      <c r="L106" s="125"/>
      <c r="M106" s="20"/>
      <c r="N106" s="20"/>
      <c r="O106" s="43"/>
      <c r="AN106" s="46"/>
      <c r="BF106" s="102"/>
      <c r="BG106" s="102"/>
      <c r="BH106" s="102"/>
      <c r="BR106" s="117"/>
      <c r="BS106" s="125"/>
      <c r="CD106" s="102"/>
      <c r="CE106" s="102"/>
    </row>
    <row r="107" spans="1:83" s="45" customFormat="1">
      <c r="A107" s="71"/>
      <c r="B107" s="36"/>
      <c r="C107" s="72"/>
      <c r="D107" s="72"/>
      <c r="E107" s="19"/>
      <c r="F107" s="72"/>
      <c r="G107" s="72"/>
      <c r="H107" s="72"/>
      <c r="I107" s="72"/>
      <c r="J107" s="72"/>
      <c r="K107" s="72"/>
      <c r="L107" s="125"/>
      <c r="M107" s="20"/>
      <c r="N107" s="20"/>
      <c r="O107" s="43"/>
      <c r="AN107" s="46"/>
      <c r="BF107" s="102"/>
      <c r="BG107" s="102"/>
      <c r="BH107" s="102"/>
      <c r="BR107" s="117"/>
      <c r="BS107" s="125"/>
      <c r="CD107" s="102"/>
      <c r="CE107" s="102"/>
    </row>
    <row r="108" spans="1:83" s="45" customFormat="1">
      <c r="A108" s="71"/>
      <c r="B108" s="36"/>
      <c r="C108" s="72"/>
      <c r="D108" s="72"/>
      <c r="E108" s="19"/>
      <c r="F108" s="72"/>
      <c r="G108" s="72"/>
      <c r="H108" s="72"/>
      <c r="I108" s="72"/>
      <c r="J108" s="72"/>
      <c r="K108" s="72"/>
      <c r="L108" s="125"/>
      <c r="M108" s="20"/>
      <c r="N108" s="20"/>
      <c r="O108" s="43"/>
      <c r="AN108" s="46"/>
      <c r="BF108" s="102"/>
      <c r="BG108" s="102"/>
      <c r="BH108" s="102"/>
      <c r="BR108" s="117"/>
      <c r="BS108" s="125"/>
      <c r="CD108" s="102"/>
      <c r="CE108" s="102"/>
    </row>
    <row r="109" spans="1:83" s="45" customFormat="1">
      <c r="A109" s="71"/>
      <c r="B109" s="36"/>
      <c r="C109" s="72"/>
      <c r="D109" s="72"/>
      <c r="E109" s="19"/>
      <c r="F109" s="72"/>
      <c r="G109" s="72"/>
      <c r="H109" s="72"/>
      <c r="I109" s="72"/>
      <c r="J109" s="72"/>
      <c r="K109" s="72"/>
      <c r="L109" s="125"/>
      <c r="M109" s="20"/>
      <c r="N109" s="20"/>
      <c r="O109" s="43"/>
      <c r="AN109" s="46"/>
      <c r="BF109" s="102"/>
      <c r="BG109" s="102"/>
      <c r="BH109" s="102"/>
      <c r="BR109" s="117"/>
      <c r="BS109" s="125"/>
      <c r="CD109" s="102"/>
      <c r="CE109" s="102"/>
    </row>
    <row r="110" spans="1:83" s="45" customFormat="1">
      <c r="A110" s="71"/>
      <c r="B110" s="36"/>
      <c r="C110" s="72"/>
      <c r="D110" s="72"/>
      <c r="E110" s="19"/>
      <c r="F110" s="72"/>
      <c r="G110" s="72"/>
      <c r="H110" s="72"/>
      <c r="I110" s="72"/>
      <c r="J110" s="72"/>
      <c r="K110" s="72"/>
      <c r="L110" s="125"/>
      <c r="M110" s="20"/>
      <c r="N110" s="20"/>
      <c r="O110" s="43"/>
      <c r="AN110" s="46"/>
      <c r="BF110" s="102"/>
      <c r="BG110" s="102"/>
      <c r="BH110" s="102"/>
      <c r="BR110" s="117"/>
      <c r="BS110" s="125"/>
      <c r="CD110" s="102"/>
      <c r="CE110" s="102"/>
    </row>
    <row r="111" spans="1:83" s="45" customFormat="1">
      <c r="A111" s="71"/>
      <c r="B111" s="36"/>
      <c r="C111" s="72"/>
      <c r="D111" s="72"/>
      <c r="E111" s="19"/>
      <c r="F111" s="72"/>
      <c r="G111" s="72"/>
      <c r="H111" s="72"/>
      <c r="I111" s="72"/>
      <c r="J111" s="72"/>
      <c r="K111" s="72"/>
      <c r="L111" s="125"/>
      <c r="M111" s="20"/>
      <c r="N111" s="20"/>
      <c r="O111" s="43"/>
      <c r="AN111" s="46"/>
      <c r="BF111" s="102"/>
      <c r="BG111" s="102"/>
      <c r="BH111" s="102"/>
      <c r="BR111" s="117"/>
      <c r="BS111" s="125"/>
      <c r="CD111" s="102"/>
      <c r="CE111" s="102"/>
    </row>
    <row r="112" spans="1:83" s="45" customFormat="1">
      <c r="A112" s="71"/>
      <c r="B112" s="36"/>
      <c r="C112" s="72"/>
      <c r="D112" s="72"/>
      <c r="E112" s="19"/>
      <c r="F112" s="72"/>
      <c r="G112" s="72"/>
      <c r="H112" s="72"/>
      <c r="I112" s="72"/>
      <c r="J112" s="72"/>
      <c r="K112" s="72"/>
      <c r="L112" s="125"/>
      <c r="M112" s="20"/>
      <c r="N112" s="20"/>
      <c r="O112" s="43"/>
      <c r="AN112" s="46"/>
      <c r="BF112" s="102"/>
      <c r="BG112" s="102"/>
      <c r="BH112" s="102"/>
      <c r="BR112" s="117"/>
      <c r="BS112" s="125"/>
      <c r="CD112" s="102"/>
      <c r="CE112" s="102"/>
    </row>
    <row r="113" spans="1:83" s="45" customFormat="1">
      <c r="A113" s="71"/>
      <c r="B113" s="36"/>
      <c r="C113" s="72"/>
      <c r="D113" s="72"/>
      <c r="E113" s="19"/>
      <c r="F113" s="72"/>
      <c r="G113" s="72"/>
      <c r="H113" s="72"/>
      <c r="I113" s="72"/>
      <c r="J113" s="72"/>
      <c r="K113" s="72"/>
      <c r="L113" s="125"/>
      <c r="M113" s="20"/>
      <c r="N113" s="20"/>
      <c r="O113" s="43"/>
      <c r="AN113" s="46"/>
      <c r="BF113" s="102"/>
      <c r="BG113" s="102"/>
      <c r="BH113" s="102"/>
      <c r="BR113" s="117"/>
      <c r="BS113" s="125"/>
      <c r="CD113" s="102"/>
      <c r="CE113" s="102"/>
    </row>
    <row r="114" spans="1:83" s="45" customFormat="1">
      <c r="A114" s="71"/>
      <c r="B114" s="36"/>
      <c r="C114" s="72"/>
      <c r="D114" s="72"/>
      <c r="E114" s="19"/>
      <c r="F114" s="72"/>
      <c r="G114" s="72"/>
      <c r="H114" s="72"/>
      <c r="I114" s="72"/>
      <c r="J114" s="72"/>
      <c r="K114" s="72"/>
      <c r="L114" s="125"/>
      <c r="M114" s="20"/>
      <c r="N114" s="20"/>
      <c r="O114" s="43"/>
      <c r="AN114" s="46"/>
      <c r="BF114" s="102"/>
      <c r="BG114" s="102"/>
      <c r="BH114" s="102"/>
      <c r="BR114" s="117"/>
      <c r="BS114" s="125"/>
      <c r="CD114" s="102"/>
      <c r="CE114" s="102"/>
    </row>
    <row r="115" spans="1:83" s="45" customFormat="1">
      <c r="A115" s="71"/>
      <c r="B115" s="36"/>
      <c r="C115" s="72"/>
      <c r="D115" s="72"/>
      <c r="E115" s="19"/>
      <c r="F115" s="72"/>
      <c r="G115" s="72"/>
      <c r="H115" s="72"/>
      <c r="I115" s="72"/>
      <c r="J115" s="72"/>
      <c r="K115" s="72"/>
      <c r="L115" s="125"/>
      <c r="M115" s="20"/>
      <c r="N115" s="20"/>
      <c r="O115" s="43"/>
      <c r="AN115" s="46"/>
      <c r="BF115" s="102"/>
      <c r="BG115" s="102"/>
      <c r="BH115" s="102"/>
      <c r="BR115" s="117"/>
      <c r="BS115" s="125"/>
      <c r="CD115" s="102"/>
      <c r="CE115" s="102"/>
    </row>
    <row r="116" spans="1:83" s="45" customFormat="1" ht="21" customHeight="1">
      <c r="A116" s="71"/>
      <c r="B116" s="36"/>
      <c r="C116" s="72"/>
      <c r="D116" s="72"/>
      <c r="E116" s="19"/>
      <c r="F116" s="72"/>
      <c r="G116" s="72"/>
      <c r="H116" s="72"/>
      <c r="I116" s="72"/>
      <c r="J116" s="72"/>
      <c r="K116" s="72"/>
      <c r="L116" s="125"/>
      <c r="M116" s="20"/>
      <c r="N116" s="20"/>
      <c r="O116" s="43"/>
      <c r="AN116" s="46"/>
      <c r="BF116" s="102"/>
      <c r="BG116" s="102"/>
      <c r="BH116" s="102"/>
      <c r="BR116" s="117"/>
      <c r="BS116" s="125"/>
      <c r="CD116" s="102"/>
      <c r="CE116" s="102"/>
    </row>
    <row r="117" spans="1:83" s="45" customFormat="1">
      <c r="A117" s="71"/>
      <c r="B117" s="36"/>
      <c r="C117" s="72"/>
      <c r="D117" s="72"/>
      <c r="E117" s="19"/>
      <c r="F117" s="72"/>
      <c r="G117" s="72"/>
      <c r="H117" s="72"/>
      <c r="I117" s="72"/>
      <c r="J117" s="72"/>
      <c r="K117" s="72"/>
      <c r="L117" s="125"/>
      <c r="M117" s="20"/>
      <c r="N117" s="20"/>
      <c r="O117" s="43"/>
      <c r="AN117" s="46"/>
      <c r="BF117" s="102"/>
      <c r="BG117" s="102"/>
      <c r="BH117" s="102"/>
      <c r="BR117" s="117"/>
      <c r="BS117" s="125"/>
      <c r="CD117" s="102"/>
      <c r="CE117" s="102"/>
    </row>
    <row r="118" spans="1:83" s="45" customFormat="1">
      <c r="A118" s="71"/>
      <c r="B118" s="36"/>
      <c r="C118" s="72"/>
      <c r="D118" s="72"/>
      <c r="E118" s="19"/>
      <c r="F118" s="72"/>
      <c r="G118" s="72"/>
      <c r="H118" s="72"/>
      <c r="I118" s="72"/>
      <c r="J118" s="72"/>
      <c r="K118" s="72"/>
      <c r="L118" s="125"/>
      <c r="M118" s="20"/>
      <c r="N118" s="20"/>
      <c r="O118" s="43"/>
      <c r="AN118" s="46"/>
      <c r="BF118" s="102"/>
      <c r="BG118" s="102"/>
      <c r="BH118" s="102"/>
      <c r="BR118" s="117"/>
      <c r="BS118" s="125"/>
      <c r="CD118" s="102"/>
      <c r="CE118" s="102"/>
    </row>
    <row r="119" spans="1:83" s="45" customFormat="1" ht="21" customHeight="1">
      <c r="A119" s="71"/>
      <c r="B119" s="36"/>
      <c r="C119" s="72"/>
      <c r="D119" s="72"/>
      <c r="E119" s="19"/>
      <c r="F119" s="72"/>
      <c r="G119" s="72"/>
      <c r="H119" s="72"/>
      <c r="I119" s="72"/>
      <c r="J119" s="72"/>
      <c r="K119" s="72"/>
      <c r="L119" s="125"/>
      <c r="M119" s="20"/>
      <c r="N119" s="20"/>
      <c r="O119" s="43"/>
      <c r="AN119" s="46"/>
      <c r="BF119" s="102"/>
      <c r="BG119" s="102"/>
      <c r="BH119" s="102"/>
      <c r="BR119" s="117"/>
      <c r="BS119" s="125"/>
      <c r="CD119" s="102"/>
      <c r="CE119" s="102"/>
    </row>
    <row r="120" spans="1:83" s="45" customFormat="1">
      <c r="A120" s="71"/>
      <c r="B120" s="36"/>
      <c r="C120" s="72"/>
      <c r="D120" s="72"/>
      <c r="E120" s="19"/>
      <c r="F120" s="72"/>
      <c r="G120" s="72"/>
      <c r="H120" s="72"/>
      <c r="I120" s="72"/>
      <c r="J120" s="72"/>
      <c r="K120" s="72"/>
      <c r="L120" s="125"/>
      <c r="M120" s="20"/>
      <c r="N120" s="20"/>
      <c r="O120" s="43"/>
      <c r="AN120" s="46"/>
      <c r="BF120" s="102"/>
      <c r="BG120" s="102"/>
      <c r="BH120" s="102"/>
      <c r="BR120" s="117"/>
      <c r="BS120" s="125"/>
      <c r="CD120" s="102"/>
      <c r="CE120" s="102"/>
    </row>
    <row r="121" spans="1:83" s="45" customFormat="1">
      <c r="A121" s="71"/>
      <c r="B121" s="36"/>
      <c r="C121" s="72"/>
      <c r="D121" s="72"/>
      <c r="E121" s="19"/>
      <c r="F121" s="72"/>
      <c r="G121" s="72"/>
      <c r="H121" s="72"/>
      <c r="I121" s="72"/>
      <c r="J121" s="72"/>
      <c r="K121" s="72"/>
      <c r="L121" s="125"/>
      <c r="M121" s="20"/>
      <c r="N121" s="20"/>
      <c r="O121" s="43"/>
      <c r="AN121" s="46"/>
      <c r="BF121" s="102"/>
      <c r="BG121" s="102"/>
      <c r="BH121" s="102"/>
      <c r="BR121" s="117"/>
      <c r="BS121" s="125"/>
      <c r="CD121" s="102"/>
      <c r="CE121" s="102"/>
    </row>
    <row r="122" spans="1:83" s="45" customFormat="1" ht="21" customHeight="1">
      <c r="A122" s="71"/>
      <c r="B122" s="36"/>
      <c r="C122" s="72"/>
      <c r="D122" s="72"/>
      <c r="E122" s="19"/>
      <c r="F122" s="72"/>
      <c r="G122" s="72"/>
      <c r="H122" s="72"/>
      <c r="I122" s="72"/>
      <c r="J122" s="72"/>
      <c r="K122" s="72"/>
      <c r="L122" s="125"/>
      <c r="M122" s="20"/>
      <c r="N122" s="20"/>
      <c r="O122" s="43"/>
      <c r="AN122" s="46"/>
      <c r="BF122" s="102"/>
      <c r="BG122" s="102"/>
      <c r="BH122" s="102"/>
      <c r="BR122" s="117"/>
      <c r="BS122" s="125"/>
      <c r="CD122" s="102"/>
      <c r="CE122" s="102"/>
    </row>
    <row r="123" spans="1:83" s="45" customFormat="1">
      <c r="A123" s="71"/>
      <c r="B123" s="36"/>
      <c r="C123" s="72"/>
      <c r="D123" s="72"/>
      <c r="E123" s="19"/>
      <c r="F123" s="72"/>
      <c r="G123" s="72"/>
      <c r="H123" s="72"/>
      <c r="I123" s="72"/>
      <c r="J123" s="72"/>
      <c r="K123" s="72"/>
      <c r="L123" s="125"/>
      <c r="M123" s="20"/>
      <c r="N123" s="20"/>
      <c r="O123" s="43"/>
      <c r="AN123" s="46"/>
      <c r="BF123" s="102"/>
      <c r="BG123" s="102"/>
      <c r="BH123" s="102"/>
      <c r="BR123" s="117"/>
      <c r="BS123" s="125"/>
      <c r="CD123" s="102"/>
      <c r="CE123" s="102"/>
    </row>
    <row r="124" spans="1:83" s="45" customFormat="1">
      <c r="A124" s="71"/>
      <c r="B124" s="36"/>
      <c r="C124" s="72"/>
      <c r="D124" s="72"/>
      <c r="E124" s="19"/>
      <c r="F124" s="72"/>
      <c r="G124" s="72"/>
      <c r="H124" s="72"/>
      <c r="I124" s="72"/>
      <c r="J124" s="72"/>
      <c r="K124" s="72"/>
      <c r="L124" s="125"/>
      <c r="M124" s="20"/>
      <c r="N124" s="20"/>
      <c r="O124" s="43"/>
      <c r="AN124" s="46"/>
      <c r="BF124" s="102"/>
      <c r="BG124" s="102"/>
      <c r="BH124" s="102"/>
      <c r="BR124" s="117"/>
      <c r="BS124" s="125"/>
      <c r="CD124" s="102"/>
      <c r="CE124" s="102"/>
    </row>
    <row r="125" spans="1:83" s="45" customFormat="1">
      <c r="A125" s="71"/>
      <c r="B125" s="36"/>
      <c r="C125" s="72"/>
      <c r="D125" s="72"/>
      <c r="E125" s="19"/>
      <c r="F125" s="72"/>
      <c r="G125" s="72"/>
      <c r="H125" s="72"/>
      <c r="I125" s="72"/>
      <c r="J125" s="72"/>
      <c r="K125" s="72"/>
      <c r="L125" s="125"/>
      <c r="M125" s="20"/>
      <c r="N125" s="20"/>
      <c r="O125" s="43"/>
      <c r="AN125" s="46"/>
      <c r="BF125" s="102"/>
      <c r="BG125" s="102"/>
      <c r="BH125" s="102"/>
      <c r="BR125" s="117"/>
      <c r="BS125" s="125"/>
      <c r="CD125" s="102"/>
      <c r="CE125" s="102"/>
    </row>
    <row r="126" spans="1:83" s="45" customFormat="1">
      <c r="A126" s="71"/>
      <c r="B126" s="36"/>
      <c r="C126" s="72"/>
      <c r="D126" s="72"/>
      <c r="E126" s="19"/>
      <c r="F126" s="72"/>
      <c r="G126" s="72"/>
      <c r="H126" s="72"/>
      <c r="I126" s="72"/>
      <c r="J126" s="72"/>
      <c r="K126" s="72"/>
      <c r="L126" s="125"/>
      <c r="M126" s="20"/>
      <c r="N126" s="20"/>
      <c r="O126" s="43"/>
      <c r="AN126" s="46"/>
      <c r="BF126" s="102"/>
      <c r="BG126" s="102"/>
      <c r="BH126" s="102"/>
      <c r="BR126" s="117"/>
      <c r="BS126" s="125"/>
      <c r="CD126" s="102"/>
      <c r="CE126" s="102"/>
    </row>
    <row r="127" spans="1:83" s="45" customFormat="1">
      <c r="A127" s="71"/>
      <c r="B127" s="36"/>
      <c r="C127" s="72"/>
      <c r="D127" s="72"/>
      <c r="E127" s="19"/>
      <c r="F127" s="72"/>
      <c r="G127" s="72"/>
      <c r="H127" s="72"/>
      <c r="I127" s="72"/>
      <c r="J127" s="72"/>
      <c r="K127" s="72"/>
      <c r="L127" s="125"/>
      <c r="M127" s="20"/>
      <c r="N127" s="20"/>
      <c r="O127" s="43"/>
      <c r="AN127" s="46"/>
      <c r="BF127" s="102"/>
      <c r="BG127" s="102"/>
      <c r="BH127" s="102"/>
      <c r="BR127" s="117"/>
      <c r="BS127" s="125"/>
      <c r="CD127" s="102"/>
      <c r="CE127" s="102"/>
    </row>
    <row r="128" spans="1:83" s="45" customFormat="1" ht="21" customHeight="1">
      <c r="A128" s="71"/>
      <c r="B128" s="36"/>
      <c r="C128" s="72"/>
      <c r="D128" s="72"/>
      <c r="E128" s="19"/>
      <c r="F128" s="72"/>
      <c r="G128" s="72"/>
      <c r="H128" s="72"/>
      <c r="I128" s="72"/>
      <c r="J128" s="72"/>
      <c r="K128" s="72"/>
      <c r="L128" s="125"/>
      <c r="M128" s="20"/>
      <c r="N128" s="20"/>
      <c r="O128" s="43"/>
      <c r="AN128" s="46"/>
      <c r="BF128" s="102"/>
      <c r="BG128" s="102"/>
      <c r="BH128" s="102"/>
      <c r="BR128" s="117"/>
      <c r="BS128" s="125"/>
      <c r="CD128" s="102"/>
      <c r="CE128" s="102"/>
    </row>
    <row r="129" spans="1:83" s="45" customFormat="1">
      <c r="A129" s="71"/>
      <c r="B129" s="36"/>
      <c r="C129" s="72"/>
      <c r="D129" s="72"/>
      <c r="E129" s="19"/>
      <c r="F129" s="72"/>
      <c r="G129" s="72"/>
      <c r="H129" s="72"/>
      <c r="I129" s="72"/>
      <c r="J129" s="72"/>
      <c r="K129" s="72"/>
      <c r="L129" s="125"/>
      <c r="M129" s="20"/>
      <c r="N129" s="20"/>
      <c r="O129" s="43"/>
      <c r="AN129" s="46"/>
      <c r="BF129" s="102"/>
      <c r="BG129" s="102"/>
      <c r="BH129" s="102"/>
      <c r="BR129" s="117"/>
      <c r="BS129" s="125"/>
      <c r="CD129" s="102"/>
      <c r="CE129" s="102"/>
    </row>
    <row r="130" spans="1:83" s="45" customFormat="1">
      <c r="A130" s="71"/>
      <c r="B130" s="36"/>
      <c r="C130" s="72"/>
      <c r="D130" s="72"/>
      <c r="E130" s="19"/>
      <c r="F130" s="72"/>
      <c r="G130" s="72"/>
      <c r="H130" s="72"/>
      <c r="I130" s="72"/>
      <c r="J130" s="72"/>
      <c r="K130" s="72"/>
      <c r="L130" s="125"/>
      <c r="M130" s="20"/>
      <c r="N130" s="20"/>
      <c r="O130" s="43"/>
      <c r="AN130" s="46"/>
      <c r="BF130" s="102"/>
      <c r="BG130" s="102"/>
      <c r="BH130" s="102"/>
      <c r="BR130" s="117"/>
      <c r="BS130" s="125"/>
      <c r="CD130" s="102"/>
      <c r="CE130" s="102"/>
    </row>
    <row r="131" spans="1:83" s="45" customFormat="1">
      <c r="A131" s="71"/>
      <c r="B131" s="36"/>
      <c r="C131" s="72"/>
      <c r="D131" s="72"/>
      <c r="E131" s="19"/>
      <c r="F131" s="72"/>
      <c r="G131" s="72"/>
      <c r="H131" s="72"/>
      <c r="I131" s="72"/>
      <c r="J131" s="72"/>
      <c r="K131" s="72"/>
      <c r="L131" s="125"/>
      <c r="M131" s="20"/>
      <c r="N131" s="20"/>
      <c r="O131" s="43"/>
      <c r="AN131" s="46"/>
      <c r="BF131" s="102"/>
      <c r="BG131" s="102"/>
      <c r="BH131" s="102"/>
      <c r="BR131" s="117"/>
      <c r="BS131" s="125"/>
      <c r="CD131" s="102"/>
      <c r="CE131" s="102"/>
    </row>
    <row r="132" spans="1:83" s="45" customFormat="1">
      <c r="A132" s="71"/>
      <c r="B132" s="36"/>
      <c r="C132" s="72"/>
      <c r="D132" s="72"/>
      <c r="E132" s="19"/>
      <c r="F132" s="72"/>
      <c r="G132" s="72"/>
      <c r="H132" s="72"/>
      <c r="I132" s="72"/>
      <c r="J132" s="72"/>
      <c r="K132" s="72"/>
      <c r="L132" s="125"/>
      <c r="M132" s="20"/>
      <c r="N132" s="20"/>
      <c r="O132" s="43"/>
      <c r="AN132" s="46"/>
      <c r="BF132" s="102"/>
      <c r="BG132" s="102"/>
      <c r="BH132" s="102"/>
      <c r="BR132" s="117"/>
      <c r="BS132" s="125"/>
      <c r="CD132" s="102"/>
      <c r="CE132" s="102"/>
    </row>
    <row r="133" spans="1:83" s="45" customFormat="1">
      <c r="A133" s="71"/>
      <c r="B133" s="36"/>
      <c r="C133" s="72"/>
      <c r="D133" s="72"/>
      <c r="E133" s="19"/>
      <c r="F133" s="72"/>
      <c r="G133" s="72"/>
      <c r="H133" s="72"/>
      <c r="I133" s="72"/>
      <c r="J133" s="72"/>
      <c r="K133" s="72"/>
      <c r="L133" s="125"/>
      <c r="M133" s="20"/>
      <c r="N133" s="20"/>
      <c r="O133" s="43"/>
      <c r="AN133" s="46"/>
      <c r="BF133" s="102"/>
      <c r="BG133" s="102"/>
      <c r="BH133" s="102"/>
      <c r="BR133" s="117"/>
      <c r="BS133" s="125"/>
      <c r="CD133" s="102"/>
      <c r="CE133" s="102"/>
    </row>
    <row r="134" spans="1:83" s="45" customFormat="1">
      <c r="A134" s="71"/>
      <c r="B134" s="36"/>
      <c r="C134" s="72"/>
      <c r="D134" s="72"/>
      <c r="E134" s="19"/>
      <c r="F134" s="72"/>
      <c r="G134" s="72"/>
      <c r="H134" s="72"/>
      <c r="I134" s="72"/>
      <c r="J134" s="72"/>
      <c r="K134" s="72"/>
      <c r="L134" s="125"/>
      <c r="M134" s="20"/>
      <c r="N134" s="20"/>
      <c r="O134" s="43"/>
      <c r="AN134" s="46"/>
      <c r="BF134" s="102"/>
      <c r="BG134" s="102"/>
      <c r="BH134" s="102"/>
      <c r="BR134" s="117"/>
      <c r="BS134" s="125"/>
      <c r="CD134" s="102"/>
      <c r="CE134" s="102"/>
    </row>
    <row r="135" spans="1:83" s="45" customFormat="1">
      <c r="A135" s="71"/>
      <c r="B135" s="36"/>
      <c r="C135" s="72"/>
      <c r="D135" s="72"/>
      <c r="E135" s="19"/>
      <c r="F135" s="72"/>
      <c r="G135" s="72"/>
      <c r="H135" s="72"/>
      <c r="I135" s="72"/>
      <c r="J135" s="72"/>
      <c r="K135" s="72"/>
      <c r="L135" s="125"/>
      <c r="M135" s="20"/>
      <c r="N135" s="20"/>
      <c r="O135" s="43"/>
      <c r="AN135" s="46"/>
      <c r="BF135" s="102"/>
      <c r="BG135" s="102"/>
      <c r="BH135" s="102"/>
      <c r="BR135" s="117"/>
      <c r="BS135" s="125"/>
      <c r="CD135" s="102"/>
      <c r="CE135" s="102"/>
    </row>
    <row r="136" spans="1:83" s="45" customFormat="1">
      <c r="A136" s="71"/>
      <c r="B136" s="36"/>
      <c r="C136" s="72"/>
      <c r="D136" s="72"/>
      <c r="E136" s="19"/>
      <c r="F136" s="72"/>
      <c r="G136" s="72"/>
      <c r="H136" s="72"/>
      <c r="I136" s="72"/>
      <c r="J136" s="72"/>
      <c r="K136" s="72"/>
      <c r="L136" s="125"/>
      <c r="M136" s="20"/>
      <c r="N136" s="20"/>
      <c r="O136" s="43"/>
      <c r="AN136" s="46"/>
      <c r="BF136" s="102"/>
      <c r="BG136" s="102"/>
      <c r="BH136" s="102"/>
      <c r="BR136" s="117"/>
      <c r="BS136" s="125"/>
      <c r="CD136" s="102"/>
      <c r="CE136" s="102"/>
    </row>
    <row r="137" spans="1:83" s="45" customFormat="1">
      <c r="A137" s="71"/>
      <c r="B137" s="36"/>
      <c r="C137" s="72"/>
      <c r="D137" s="72"/>
      <c r="E137" s="19"/>
      <c r="F137" s="72"/>
      <c r="G137" s="72"/>
      <c r="H137" s="72"/>
      <c r="I137" s="72"/>
      <c r="J137" s="72"/>
      <c r="K137" s="72"/>
      <c r="L137" s="125"/>
      <c r="M137" s="20"/>
      <c r="N137" s="20"/>
      <c r="O137" s="43"/>
      <c r="AN137" s="46"/>
      <c r="BF137" s="102"/>
      <c r="BG137" s="102"/>
      <c r="BH137" s="102"/>
      <c r="BR137" s="117"/>
      <c r="BS137" s="125"/>
      <c r="CD137" s="102"/>
      <c r="CE137" s="102"/>
    </row>
    <row r="138" spans="1:83" s="45" customFormat="1">
      <c r="A138" s="71"/>
      <c r="B138" s="36"/>
      <c r="C138" s="72"/>
      <c r="D138" s="72"/>
      <c r="E138" s="19"/>
      <c r="F138" s="72"/>
      <c r="G138" s="72"/>
      <c r="H138" s="72"/>
      <c r="I138" s="72"/>
      <c r="J138" s="72"/>
      <c r="K138" s="72"/>
      <c r="L138" s="125"/>
      <c r="M138" s="20"/>
      <c r="N138" s="20"/>
      <c r="O138" s="43"/>
      <c r="AN138" s="46"/>
      <c r="BF138" s="102"/>
      <c r="BG138" s="102"/>
      <c r="BH138" s="102"/>
      <c r="BR138" s="117"/>
      <c r="BS138" s="125"/>
      <c r="CD138" s="102"/>
      <c r="CE138" s="102"/>
    </row>
    <row r="139" spans="1:83" s="45" customFormat="1">
      <c r="A139" s="71"/>
      <c r="B139" s="36"/>
      <c r="C139" s="72"/>
      <c r="D139" s="72"/>
      <c r="E139" s="19"/>
      <c r="F139" s="72"/>
      <c r="G139" s="72"/>
      <c r="H139" s="72"/>
      <c r="I139" s="72"/>
      <c r="J139" s="72"/>
      <c r="K139" s="72"/>
      <c r="L139" s="125"/>
      <c r="M139" s="20"/>
      <c r="N139" s="20"/>
      <c r="O139" s="43"/>
      <c r="AN139" s="46"/>
      <c r="BF139" s="102"/>
      <c r="BG139" s="102"/>
      <c r="BH139" s="102"/>
      <c r="BR139" s="117"/>
      <c r="BS139" s="125"/>
      <c r="CD139" s="102"/>
      <c r="CE139" s="102"/>
    </row>
    <row r="140" spans="1:83" s="45" customFormat="1">
      <c r="A140" s="71"/>
      <c r="B140" s="36"/>
      <c r="C140" s="72"/>
      <c r="D140" s="72"/>
      <c r="E140" s="19"/>
      <c r="F140" s="72"/>
      <c r="G140" s="72"/>
      <c r="H140" s="72"/>
      <c r="I140" s="72"/>
      <c r="J140" s="72"/>
      <c r="K140" s="72"/>
      <c r="L140" s="125"/>
      <c r="M140" s="20"/>
      <c r="N140" s="20"/>
      <c r="O140" s="43"/>
      <c r="AN140" s="46"/>
      <c r="BF140" s="102"/>
      <c r="BG140" s="102"/>
      <c r="BH140" s="102"/>
      <c r="BR140" s="117"/>
      <c r="BS140" s="125"/>
      <c r="CD140" s="102"/>
      <c r="CE140" s="102"/>
    </row>
    <row r="141" spans="1:83" s="45" customFormat="1">
      <c r="A141" s="71"/>
      <c r="B141" s="36"/>
      <c r="C141" s="72"/>
      <c r="D141" s="72"/>
      <c r="E141" s="19"/>
      <c r="F141" s="72"/>
      <c r="G141" s="72"/>
      <c r="H141" s="72"/>
      <c r="I141" s="72"/>
      <c r="J141" s="72"/>
      <c r="K141" s="72"/>
      <c r="L141" s="125"/>
      <c r="M141" s="20"/>
      <c r="N141" s="20"/>
      <c r="O141" s="43"/>
      <c r="AN141" s="46"/>
      <c r="BF141" s="102"/>
      <c r="BG141" s="102"/>
      <c r="BH141" s="102"/>
      <c r="BR141" s="117"/>
      <c r="BS141" s="125"/>
      <c r="CD141" s="102"/>
      <c r="CE141" s="102"/>
    </row>
    <row r="142" spans="1:83" s="45" customFormat="1">
      <c r="A142" s="71"/>
      <c r="B142" s="36"/>
      <c r="C142" s="72"/>
      <c r="D142" s="72"/>
      <c r="E142" s="19"/>
      <c r="F142" s="72"/>
      <c r="G142" s="72"/>
      <c r="H142" s="72"/>
      <c r="I142" s="72"/>
      <c r="J142" s="72"/>
      <c r="K142" s="72"/>
      <c r="L142" s="125"/>
      <c r="M142" s="20"/>
      <c r="N142" s="20"/>
      <c r="O142" s="43"/>
      <c r="AN142" s="46"/>
      <c r="BF142" s="102"/>
      <c r="BG142" s="102"/>
      <c r="BH142" s="102"/>
      <c r="BR142" s="117"/>
      <c r="BS142" s="125"/>
      <c r="CD142" s="102"/>
      <c r="CE142" s="102"/>
    </row>
    <row r="143" spans="1:83" s="45" customFormat="1">
      <c r="A143" s="71"/>
      <c r="B143" s="36"/>
      <c r="C143" s="72"/>
      <c r="D143" s="72"/>
      <c r="E143" s="19"/>
      <c r="F143" s="72"/>
      <c r="G143" s="72"/>
      <c r="H143" s="72"/>
      <c r="I143" s="72"/>
      <c r="J143" s="72"/>
      <c r="K143" s="72"/>
      <c r="L143" s="125"/>
      <c r="M143" s="20"/>
      <c r="N143" s="20"/>
      <c r="O143" s="43"/>
      <c r="AN143" s="46"/>
      <c r="BF143" s="102"/>
      <c r="BG143" s="102"/>
      <c r="BH143" s="102"/>
      <c r="BR143" s="117"/>
      <c r="BS143" s="125"/>
      <c r="CD143" s="102"/>
      <c r="CE143" s="102"/>
    </row>
    <row r="144" spans="1:83" s="45" customFormat="1">
      <c r="A144" s="71"/>
      <c r="B144" s="36"/>
      <c r="C144" s="72"/>
      <c r="D144" s="72"/>
      <c r="E144" s="19"/>
      <c r="F144" s="72"/>
      <c r="G144" s="72"/>
      <c r="H144" s="72"/>
      <c r="I144" s="72"/>
      <c r="J144" s="72"/>
      <c r="K144" s="72"/>
      <c r="L144" s="125"/>
      <c r="M144" s="20"/>
      <c r="N144" s="20"/>
      <c r="O144" s="43"/>
      <c r="AN144" s="46"/>
      <c r="BF144" s="102"/>
      <c r="BG144" s="102"/>
      <c r="BH144" s="102"/>
      <c r="BR144" s="117"/>
      <c r="BS144" s="125"/>
      <c r="CD144" s="102"/>
      <c r="CE144" s="102"/>
    </row>
    <row r="145" spans="1:83" s="45" customFormat="1">
      <c r="A145" s="71"/>
      <c r="B145" s="36"/>
      <c r="C145" s="72"/>
      <c r="D145" s="72"/>
      <c r="E145" s="19"/>
      <c r="F145" s="72"/>
      <c r="G145" s="72"/>
      <c r="H145" s="72"/>
      <c r="I145" s="72"/>
      <c r="J145" s="72"/>
      <c r="K145" s="72"/>
      <c r="L145" s="125"/>
      <c r="M145" s="20"/>
      <c r="N145" s="20"/>
      <c r="O145" s="43"/>
      <c r="AN145" s="46"/>
      <c r="BF145" s="102"/>
      <c r="BG145" s="102"/>
      <c r="BH145" s="102"/>
      <c r="BR145" s="117"/>
      <c r="BS145" s="125"/>
      <c r="CD145" s="102"/>
      <c r="CE145" s="102"/>
    </row>
    <row r="146" spans="1:83" s="45" customFormat="1">
      <c r="A146" s="71"/>
      <c r="B146" s="36"/>
      <c r="C146" s="72"/>
      <c r="D146" s="72"/>
      <c r="E146" s="19"/>
      <c r="F146" s="72"/>
      <c r="G146" s="72"/>
      <c r="H146" s="72"/>
      <c r="I146" s="72"/>
      <c r="J146" s="72"/>
      <c r="K146" s="72"/>
      <c r="L146" s="125"/>
      <c r="M146" s="20"/>
      <c r="N146" s="20"/>
      <c r="O146" s="43"/>
      <c r="AN146" s="46"/>
      <c r="BF146" s="102"/>
      <c r="BG146" s="102"/>
      <c r="BH146" s="102"/>
      <c r="BR146" s="117"/>
      <c r="BS146" s="125"/>
      <c r="CD146" s="102"/>
      <c r="CE146" s="102"/>
    </row>
    <row r="147" spans="1:83" s="45" customFormat="1">
      <c r="A147" s="71"/>
      <c r="B147" s="36"/>
      <c r="C147" s="72"/>
      <c r="D147" s="72"/>
      <c r="E147" s="19"/>
      <c r="F147" s="72"/>
      <c r="G147" s="72"/>
      <c r="H147" s="72"/>
      <c r="I147" s="72"/>
      <c r="J147" s="72"/>
      <c r="K147" s="72"/>
      <c r="L147" s="125"/>
      <c r="M147" s="20"/>
      <c r="N147" s="20"/>
      <c r="O147" s="43"/>
      <c r="AN147" s="46"/>
      <c r="BF147" s="102"/>
      <c r="BG147" s="102"/>
      <c r="BH147" s="102"/>
      <c r="BR147" s="117"/>
      <c r="BS147" s="125"/>
      <c r="CD147" s="102"/>
      <c r="CE147" s="102"/>
    </row>
    <row r="148" spans="1:83" s="45" customFormat="1">
      <c r="A148" s="71"/>
      <c r="B148" s="36"/>
      <c r="C148" s="72"/>
      <c r="D148" s="72"/>
      <c r="E148" s="19"/>
      <c r="F148" s="72"/>
      <c r="G148" s="72"/>
      <c r="H148" s="72"/>
      <c r="I148" s="72"/>
      <c r="J148" s="72"/>
      <c r="K148" s="72"/>
      <c r="L148" s="125"/>
      <c r="M148" s="20"/>
      <c r="N148" s="20"/>
      <c r="O148" s="43"/>
      <c r="AN148" s="46"/>
      <c r="BF148" s="102"/>
      <c r="BG148" s="102"/>
      <c r="BH148" s="102"/>
      <c r="BR148" s="117"/>
      <c r="BS148" s="125"/>
      <c r="CD148" s="102"/>
      <c r="CE148" s="102"/>
    </row>
    <row r="149" spans="1:83" s="45" customFormat="1">
      <c r="A149" s="71"/>
      <c r="B149" s="36"/>
      <c r="C149" s="72"/>
      <c r="D149" s="72"/>
      <c r="E149" s="19"/>
      <c r="F149" s="72"/>
      <c r="G149" s="72"/>
      <c r="H149" s="72"/>
      <c r="I149" s="72"/>
      <c r="J149" s="72"/>
      <c r="K149" s="72"/>
      <c r="L149" s="125"/>
      <c r="M149" s="20"/>
      <c r="N149" s="20"/>
      <c r="O149" s="43"/>
      <c r="AN149" s="46"/>
      <c r="BF149" s="102"/>
      <c r="BG149" s="102"/>
      <c r="BH149" s="102"/>
      <c r="BR149" s="117"/>
      <c r="BS149" s="125"/>
      <c r="CD149" s="102"/>
      <c r="CE149" s="102"/>
    </row>
    <row r="150" spans="1:83" s="45" customFormat="1">
      <c r="A150" s="71"/>
      <c r="B150" s="36"/>
      <c r="C150" s="72"/>
      <c r="D150" s="72"/>
      <c r="E150" s="19"/>
      <c r="F150" s="72"/>
      <c r="G150" s="72"/>
      <c r="H150" s="72"/>
      <c r="I150" s="72"/>
      <c r="J150" s="72"/>
      <c r="K150" s="72"/>
      <c r="L150" s="125"/>
      <c r="M150" s="20"/>
      <c r="N150" s="20"/>
      <c r="O150" s="43"/>
      <c r="AN150" s="46"/>
      <c r="BF150" s="102"/>
      <c r="BG150" s="102"/>
      <c r="BH150" s="102"/>
      <c r="BR150" s="117"/>
      <c r="BS150" s="125"/>
      <c r="CD150" s="102"/>
      <c r="CE150" s="102"/>
    </row>
    <row r="151" spans="1:83" s="45" customFormat="1">
      <c r="A151" s="71"/>
      <c r="B151" s="36"/>
      <c r="C151" s="72"/>
      <c r="D151" s="72"/>
      <c r="E151" s="19"/>
      <c r="F151" s="72"/>
      <c r="G151" s="72"/>
      <c r="H151" s="72"/>
      <c r="I151" s="72"/>
      <c r="J151" s="72"/>
      <c r="K151" s="72"/>
      <c r="L151" s="125"/>
      <c r="M151" s="20"/>
      <c r="N151" s="20"/>
      <c r="O151" s="43"/>
      <c r="AN151" s="46"/>
      <c r="BF151" s="102"/>
      <c r="BG151" s="102"/>
      <c r="BH151" s="102"/>
      <c r="BR151" s="117"/>
      <c r="BS151" s="125"/>
      <c r="CD151" s="102"/>
      <c r="CE151" s="102"/>
    </row>
    <row r="152" spans="1:83" s="45" customFormat="1">
      <c r="A152" s="71"/>
      <c r="B152" s="36"/>
      <c r="C152" s="72"/>
      <c r="D152" s="72"/>
      <c r="E152" s="19"/>
      <c r="F152" s="72"/>
      <c r="G152" s="72"/>
      <c r="H152" s="72"/>
      <c r="I152" s="72"/>
      <c r="J152" s="72"/>
      <c r="K152" s="72"/>
      <c r="L152" s="125"/>
      <c r="M152" s="20"/>
      <c r="N152" s="20"/>
      <c r="O152" s="43"/>
      <c r="AN152" s="46"/>
      <c r="BF152" s="102"/>
      <c r="BG152" s="102"/>
      <c r="BH152" s="102"/>
      <c r="BR152" s="117"/>
      <c r="BS152" s="125"/>
      <c r="CD152" s="102"/>
      <c r="CE152" s="102"/>
    </row>
    <row r="153" spans="1:83" s="45" customFormat="1">
      <c r="A153" s="71"/>
      <c r="B153" s="36"/>
      <c r="C153" s="72"/>
      <c r="D153" s="72"/>
      <c r="E153" s="19"/>
      <c r="F153" s="72"/>
      <c r="G153" s="72"/>
      <c r="H153" s="72"/>
      <c r="I153" s="72"/>
      <c r="J153" s="72"/>
      <c r="K153" s="72"/>
      <c r="L153" s="125"/>
      <c r="M153" s="20"/>
      <c r="N153" s="20"/>
      <c r="O153" s="43"/>
      <c r="AN153" s="46"/>
      <c r="BF153" s="102"/>
      <c r="BG153" s="102"/>
      <c r="BH153" s="102"/>
      <c r="BR153" s="117"/>
      <c r="BS153" s="125"/>
      <c r="CD153" s="102"/>
      <c r="CE153" s="102"/>
    </row>
    <row r="154" spans="1:83" s="45" customFormat="1">
      <c r="A154" s="71"/>
      <c r="B154" s="36"/>
      <c r="C154" s="72"/>
      <c r="D154" s="72"/>
      <c r="E154" s="19"/>
      <c r="F154" s="72"/>
      <c r="G154" s="72"/>
      <c r="H154" s="72"/>
      <c r="I154" s="72"/>
      <c r="J154" s="72"/>
      <c r="K154" s="72"/>
      <c r="L154" s="125"/>
      <c r="M154" s="20"/>
      <c r="N154" s="20"/>
      <c r="O154" s="43"/>
      <c r="AN154" s="46"/>
      <c r="BF154" s="102"/>
      <c r="BG154" s="102"/>
      <c r="BH154" s="102"/>
      <c r="BR154" s="117"/>
      <c r="BS154" s="125"/>
      <c r="CD154" s="102"/>
      <c r="CE154" s="102"/>
    </row>
    <row r="155" spans="1:83" s="45" customFormat="1">
      <c r="A155" s="71"/>
      <c r="B155" s="36"/>
      <c r="C155" s="72"/>
      <c r="D155" s="72"/>
      <c r="E155" s="19"/>
      <c r="F155" s="72"/>
      <c r="G155" s="72"/>
      <c r="H155" s="72"/>
      <c r="I155" s="72"/>
      <c r="J155" s="72"/>
      <c r="K155" s="72"/>
      <c r="L155" s="125"/>
      <c r="M155" s="20"/>
      <c r="N155" s="20"/>
      <c r="O155" s="43"/>
      <c r="AN155" s="46"/>
      <c r="BF155" s="102"/>
      <c r="BG155" s="102"/>
      <c r="BH155" s="102"/>
      <c r="BR155" s="117"/>
      <c r="BS155" s="125"/>
      <c r="CD155" s="102"/>
      <c r="CE155" s="102"/>
    </row>
    <row r="156" spans="1:83" s="45" customFormat="1">
      <c r="A156" s="71"/>
      <c r="B156" s="36"/>
      <c r="C156" s="72"/>
      <c r="D156" s="72"/>
      <c r="E156" s="19"/>
      <c r="F156" s="72"/>
      <c r="G156" s="72"/>
      <c r="H156" s="72"/>
      <c r="I156" s="72"/>
      <c r="J156" s="72"/>
      <c r="K156" s="72"/>
      <c r="L156" s="125"/>
      <c r="M156" s="20"/>
      <c r="N156" s="20"/>
      <c r="O156" s="43"/>
      <c r="AN156" s="46"/>
      <c r="BF156" s="102"/>
      <c r="BG156" s="102"/>
      <c r="BH156" s="102"/>
      <c r="BR156" s="117"/>
      <c r="BS156" s="125"/>
      <c r="CD156" s="102"/>
      <c r="CE156" s="102"/>
    </row>
    <row r="157" spans="1:83" s="45" customFormat="1">
      <c r="A157" s="71"/>
      <c r="B157" s="36"/>
      <c r="C157" s="72"/>
      <c r="D157" s="72"/>
      <c r="E157" s="19"/>
      <c r="F157" s="72"/>
      <c r="G157" s="72"/>
      <c r="H157" s="72"/>
      <c r="I157" s="72"/>
      <c r="J157" s="72"/>
      <c r="K157" s="72"/>
      <c r="L157" s="125"/>
      <c r="M157" s="20"/>
      <c r="N157" s="20"/>
      <c r="O157" s="43"/>
      <c r="AN157" s="46"/>
      <c r="BF157" s="102"/>
      <c r="BG157" s="102"/>
      <c r="BH157" s="102"/>
      <c r="BR157" s="117"/>
      <c r="BS157" s="125"/>
      <c r="CD157" s="102"/>
      <c r="CE157" s="102"/>
    </row>
    <row r="158" spans="1:83" s="45" customFormat="1">
      <c r="A158" s="71"/>
      <c r="B158" s="36"/>
      <c r="C158" s="72"/>
      <c r="D158" s="72"/>
      <c r="E158" s="19"/>
      <c r="F158" s="72"/>
      <c r="G158" s="72"/>
      <c r="H158" s="72"/>
      <c r="I158" s="72"/>
      <c r="J158" s="72"/>
      <c r="K158" s="72"/>
      <c r="L158" s="125"/>
      <c r="M158" s="20"/>
      <c r="N158" s="20"/>
      <c r="O158" s="43"/>
      <c r="AN158" s="46"/>
      <c r="BF158" s="102"/>
      <c r="BG158" s="102"/>
      <c r="BH158" s="102"/>
      <c r="BR158" s="117"/>
      <c r="BS158" s="125"/>
      <c r="CD158" s="102"/>
      <c r="CE158" s="102"/>
    </row>
    <row r="159" spans="1:83" s="45" customFormat="1">
      <c r="A159" s="71"/>
      <c r="B159" s="36"/>
      <c r="C159" s="72"/>
      <c r="D159" s="72"/>
      <c r="E159" s="19"/>
      <c r="F159" s="72"/>
      <c r="G159" s="72"/>
      <c r="H159" s="72"/>
      <c r="I159" s="72"/>
      <c r="J159" s="72"/>
      <c r="K159" s="72"/>
      <c r="L159" s="125"/>
      <c r="M159" s="20"/>
      <c r="N159" s="20"/>
      <c r="O159" s="43"/>
      <c r="AN159" s="46"/>
      <c r="BF159" s="102"/>
      <c r="BG159" s="102"/>
      <c r="BH159" s="102"/>
      <c r="BR159" s="117"/>
      <c r="BS159" s="125"/>
      <c r="CD159" s="102"/>
      <c r="CE159" s="102"/>
    </row>
    <row r="160" spans="1:83" s="45" customFormat="1">
      <c r="A160" s="71"/>
      <c r="B160" s="36"/>
      <c r="C160" s="72"/>
      <c r="D160" s="72"/>
      <c r="E160" s="19"/>
      <c r="F160" s="72"/>
      <c r="G160" s="72"/>
      <c r="H160" s="72"/>
      <c r="I160" s="72"/>
      <c r="J160" s="72"/>
      <c r="K160" s="72"/>
      <c r="L160" s="125"/>
      <c r="M160" s="20"/>
      <c r="N160" s="20"/>
      <c r="O160" s="43"/>
      <c r="AN160" s="46"/>
      <c r="BF160" s="102"/>
      <c r="BG160" s="102"/>
      <c r="BH160" s="102"/>
      <c r="BR160" s="117"/>
      <c r="BS160" s="125"/>
      <c r="CD160" s="102"/>
      <c r="CE160" s="102"/>
    </row>
    <row r="161" spans="1:83" s="45" customFormat="1">
      <c r="A161" s="71"/>
      <c r="B161" s="36"/>
      <c r="C161" s="72"/>
      <c r="D161" s="72"/>
      <c r="E161" s="19"/>
      <c r="F161" s="72"/>
      <c r="G161" s="72"/>
      <c r="H161" s="72"/>
      <c r="I161" s="72"/>
      <c r="J161" s="72"/>
      <c r="K161" s="72"/>
      <c r="L161" s="125"/>
      <c r="M161" s="20"/>
      <c r="N161" s="20"/>
      <c r="O161" s="43"/>
      <c r="AN161" s="46"/>
      <c r="BF161" s="102"/>
      <c r="BG161" s="102"/>
      <c r="BH161" s="102"/>
      <c r="BR161" s="117"/>
      <c r="BS161" s="125"/>
      <c r="CD161" s="102"/>
      <c r="CE161" s="102"/>
    </row>
    <row r="162" spans="1:83" s="45" customFormat="1">
      <c r="A162" s="71"/>
      <c r="B162" s="36"/>
      <c r="C162" s="72"/>
      <c r="D162" s="72"/>
      <c r="E162" s="19"/>
      <c r="F162" s="72"/>
      <c r="G162" s="72"/>
      <c r="H162" s="72"/>
      <c r="I162" s="72"/>
      <c r="J162" s="72"/>
      <c r="K162" s="72"/>
      <c r="L162" s="125"/>
      <c r="M162" s="20"/>
      <c r="N162" s="20"/>
      <c r="O162" s="43"/>
      <c r="AN162" s="46"/>
      <c r="BF162" s="102"/>
      <c r="BG162" s="102"/>
      <c r="BH162" s="102"/>
      <c r="BR162" s="117"/>
      <c r="BS162" s="125"/>
      <c r="CD162" s="102"/>
      <c r="CE162" s="102"/>
    </row>
    <row r="163" spans="1:83" s="45" customFormat="1">
      <c r="A163" s="71"/>
      <c r="B163" s="36"/>
      <c r="C163" s="72"/>
      <c r="D163" s="72"/>
      <c r="E163" s="19"/>
      <c r="F163" s="72"/>
      <c r="G163" s="72"/>
      <c r="H163" s="72"/>
      <c r="I163" s="72"/>
      <c r="J163" s="72"/>
      <c r="K163" s="72"/>
      <c r="L163" s="125"/>
      <c r="M163" s="20"/>
      <c r="N163" s="20"/>
      <c r="O163" s="43"/>
      <c r="AN163" s="46"/>
      <c r="BF163" s="102"/>
      <c r="BG163" s="102"/>
      <c r="BH163" s="102"/>
      <c r="BR163" s="117"/>
      <c r="BS163" s="125"/>
      <c r="CD163" s="102"/>
      <c r="CE163" s="102"/>
    </row>
    <row r="164" spans="1:83" s="45" customFormat="1">
      <c r="A164" s="71"/>
      <c r="B164" s="36"/>
      <c r="C164" s="72"/>
      <c r="D164" s="72"/>
      <c r="E164" s="19"/>
      <c r="F164" s="72"/>
      <c r="G164" s="72"/>
      <c r="H164" s="72"/>
      <c r="I164" s="72"/>
      <c r="J164" s="72"/>
      <c r="K164" s="72"/>
      <c r="L164" s="125"/>
      <c r="M164" s="20"/>
      <c r="N164" s="20"/>
      <c r="O164" s="43"/>
      <c r="AN164" s="46"/>
      <c r="BF164" s="102"/>
      <c r="BG164" s="102"/>
      <c r="BH164" s="102"/>
      <c r="BR164" s="117"/>
      <c r="BS164" s="125"/>
      <c r="CD164" s="102"/>
      <c r="CE164" s="102"/>
    </row>
    <row r="165" spans="1:83" s="45" customFormat="1">
      <c r="A165" s="71"/>
      <c r="B165" s="36"/>
      <c r="C165" s="72"/>
      <c r="D165" s="72"/>
      <c r="E165" s="19"/>
      <c r="F165" s="72"/>
      <c r="G165" s="72"/>
      <c r="H165" s="72"/>
      <c r="I165" s="72"/>
      <c r="J165" s="72"/>
      <c r="K165" s="72"/>
      <c r="L165" s="125"/>
      <c r="M165" s="20"/>
      <c r="N165" s="20"/>
      <c r="O165" s="43"/>
      <c r="AN165" s="46"/>
      <c r="BF165" s="102"/>
      <c r="BG165" s="102"/>
      <c r="BH165" s="102"/>
      <c r="BR165" s="117"/>
      <c r="BS165" s="125"/>
      <c r="CD165" s="102"/>
      <c r="CE165" s="102"/>
    </row>
    <row r="166" spans="1:83" s="45" customFormat="1">
      <c r="A166" s="71"/>
      <c r="B166" s="36"/>
      <c r="C166" s="72"/>
      <c r="D166" s="72"/>
      <c r="E166" s="19"/>
      <c r="F166" s="72"/>
      <c r="G166" s="72"/>
      <c r="H166" s="72"/>
      <c r="I166" s="72"/>
      <c r="J166" s="72"/>
      <c r="K166" s="72"/>
      <c r="L166" s="125"/>
      <c r="M166" s="20"/>
      <c r="N166" s="20"/>
      <c r="O166" s="43"/>
      <c r="AN166" s="46"/>
      <c r="BF166" s="102"/>
      <c r="BG166" s="102"/>
      <c r="BH166" s="102"/>
      <c r="BR166" s="117"/>
      <c r="BS166" s="125"/>
      <c r="CD166" s="102"/>
      <c r="CE166" s="102"/>
    </row>
    <row r="167" spans="1:83" s="45" customFormat="1">
      <c r="A167" s="71"/>
      <c r="B167" s="36"/>
      <c r="C167" s="72"/>
      <c r="D167" s="72"/>
      <c r="E167" s="19"/>
      <c r="F167" s="72"/>
      <c r="G167" s="72"/>
      <c r="H167" s="72"/>
      <c r="I167" s="72"/>
      <c r="J167" s="72"/>
      <c r="K167" s="72"/>
      <c r="L167" s="125"/>
      <c r="M167" s="20"/>
      <c r="N167" s="20"/>
      <c r="O167" s="43"/>
      <c r="AN167" s="46"/>
      <c r="BF167" s="102"/>
      <c r="BG167" s="102"/>
      <c r="BH167" s="102"/>
      <c r="BR167" s="117"/>
      <c r="BS167" s="125"/>
      <c r="CD167" s="102"/>
      <c r="CE167" s="102"/>
    </row>
    <row r="168" spans="1:83" s="45" customFormat="1">
      <c r="A168" s="71"/>
      <c r="B168" s="36"/>
      <c r="C168" s="72"/>
      <c r="D168" s="72"/>
      <c r="E168" s="19"/>
      <c r="F168" s="72"/>
      <c r="G168" s="72"/>
      <c r="H168" s="72"/>
      <c r="I168" s="72"/>
      <c r="J168" s="72"/>
      <c r="K168" s="72"/>
      <c r="L168" s="125"/>
      <c r="M168" s="20"/>
      <c r="N168" s="20"/>
      <c r="O168" s="43"/>
      <c r="AN168" s="46"/>
      <c r="BF168" s="102"/>
      <c r="BG168" s="102"/>
      <c r="BH168" s="102"/>
      <c r="BR168" s="117"/>
      <c r="BS168" s="125"/>
      <c r="CD168" s="102"/>
      <c r="CE168" s="102"/>
    </row>
    <row r="169" spans="1:83" s="45" customFormat="1">
      <c r="A169" s="71"/>
      <c r="B169" s="36"/>
      <c r="C169" s="72"/>
      <c r="D169" s="72"/>
      <c r="E169" s="19"/>
      <c r="F169" s="72"/>
      <c r="G169" s="72"/>
      <c r="H169" s="72"/>
      <c r="I169" s="72"/>
      <c r="J169" s="72"/>
      <c r="K169" s="72"/>
      <c r="L169" s="125"/>
      <c r="M169" s="20"/>
      <c r="N169" s="20"/>
      <c r="O169" s="43"/>
      <c r="AN169" s="46"/>
      <c r="BF169" s="102"/>
      <c r="BG169" s="102"/>
      <c r="BH169" s="102"/>
      <c r="BR169" s="117"/>
      <c r="BS169" s="125"/>
      <c r="CD169" s="102"/>
      <c r="CE169" s="102"/>
    </row>
    <row r="170" spans="1:83" s="45" customFormat="1">
      <c r="A170" s="71"/>
      <c r="B170" s="36"/>
      <c r="C170" s="72"/>
      <c r="D170" s="72"/>
      <c r="E170" s="19"/>
      <c r="F170" s="72"/>
      <c r="G170" s="72"/>
      <c r="H170" s="72"/>
      <c r="I170" s="72"/>
      <c r="J170" s="72"/>
      <c r="K170" s="72"/>
      <c r="L170" s="125"/>
      <c r="M170" s="20"/>
      <c r="N170" s="20"/>
      <c r="O170" s="43"/>
      <c r="AN170" s="46"/>
      <c r="BF170" s="102"/>
      <c r="BG170" s="102"/>
      <c r="BH170" s="102"/>
      <c r="BR170" s="117"/>
      <c r="BS170" s="125"/>
      <c r="CD170" s="102"/>
      <c r="CE170" s="102"/>
    </row>
    <row r="171" spans="1:83" s="45" customFormat="1">
      <c r="A171" s="71"/>
      <c r="B171" s="36"/>
      <c r="C171" s="72"/>
      <c r="D171" s="72"/>
      <c r="E171" s="19"/>
      <c r="F171" s="72"/>
      <c r="G171" s="72"/>
      <c r="H171" s="72"/>
      <c r="I171" s="72"/>
      <c r="J171" s="72"/>
      <c r="K171" s="72"/>
      <c r="L171" s="125"/>
      <c r="M171" s="20"/>
      <c r="N171" s="20"/>
      <c r="O171" s="43"/>
      <c r="AN171" s="46"/>
      <c r="BF171" s="102"/>
      <c r="BG171" s="102"/>
      <c r="BH171" s="102"/>
      <c r="BR171" s="117"/>
      <c r="BS171" s="125"/>
      <c r="CD171" s="102"/>
      <c r="CE171" s="102"/>
    </row>
    <row r="172" spans="1:83" s="45" customFormat="1">
      <c r="A172" s="71"/>
      <c r="B172" s="36"/>
      <c r="C172" s="72"/>
      <c r="D172" s="72"/>
      <c r="E172" s="19"/>
      <c r="F172" s="72"/>
      <c r="G172" s="72"/>
      <c r="H172" s="72"/>
      <c r="I172" s="72"/>
      <c r="J172" s="72"/>
      <c r="K172" s="72"/>
      <c r="L172" s="125"/>
      <c r="M172" s="20"/>
      <c r="N172" s="20"/>
      <c r="O172" s="43"/>
      <c r="AN172" s="46"/>
      <c r="BF172" s="102"/>
      <c r="BG172" s="102"/>
      <c r="BH172" s="102"/>
      <c r="BR172" s="117"/>
      <c r="BS172" s="125"/>
      <c r="CD172" s="102"/>
      <c r="CE172" s="102"/>
    </row>
    <row r="173" spans="1:83" s="45" customFormat="1">
      <c r="A173" s="71"/>
      <c r="B173" s="36"/>
      <c r="C173" s="72"/>
      <c r="D173" s="72"/>
      <c r="E173" s="19"/>
      <c r="F173" s="72"/>
      <c r="G173" s="72"/>
      <c r="H173" s="72"/>
      <c r="I173" s="72"/>
      <c r="J173" s="72"/>
      <c r="K173" s="72"/>
      <c r="L173" s="125"/>
      <c r="M173" s="20"/>
      <c r="N173" s="20"/>
      <c r="O173" s="43"/>
      <c r="AN173" s="46"/>
      <c r="BF173" s="102"/>
      <c r="BG173" s="102"/>
      <c r="BH173" s="102"/>
      <c r="BR173" s="117"/>
      <c r="BS173" s="125"/>
      <c r="CD173" s="102"/>
      <c r="CE173" s="102"/>
    </row>
    <row r="174" spans="1:83" s="45" customFormat="1">
      <c r="A174" s="71"/>
      <c r="B174" s="36"/>
      <c r="C174" s="72"/>
      <c r="D174" s="72"/>
      <c r="E174" s="19"/>
      <c r="F174" s="72"/>
      <c r="G174" s="72"/>
      <c r="H174" s="72"/>
      <c r="I174" s="72"/>
      <c r="J174" s="72"/>
      <c r="K174" s="72"/>
      <c r="L174" s="125"/>
      <c r="M174" s="20"/>
      <c r="N174" s="20"/>
      <c r="O174" s="43"/>
      <c r="AN174" s="46"/>
      <c r="BF174" s="102"/>
      <c r="BG174" s="102"/>
      <c r="BH174" s="102"/>
      <c r="BR174" s="117"/>
      <c r="BS174" s="125"/>
      <c r="CD174" s="102"/>
      <c r="CE174" s="102"/>
    </row>
    <row r="175" spans="1:83" s="45" customFormat="1">
      <c r="A175" s="71"/>
      <c r="B175" s="36"/>
      <c r="C175" s="72"/>
      <c r="D175" s="72"/>
      <c r="E175" s="19"/>
      <c r="F175" s="72"/>
      <c r="G175" s="72"/>
      <c r="H175" s="72"/>
      <c r="I175" s="72"/>
      <c r="J175" s="72"/>
      <c r="K175" s="72"/>
      <c r="L175" s="125"/>
      <c r="M175" s="20"/>
      <c r="N175" s="20"/>
      <c r="O175" s="43"/>
      <c r="AN175" s="46"/>
      <c r="BF175" s="102"/>
      <c r="BG175" s="102"/>
      <c r="BH175" s="102"/>
      <c r="BR175" s="117"/>
      <c r="BS175" s="125"/>
      <c r="CD175" s="102"/>
      <c r="CE175" s="102"/>
    </row>
    <row r="176" spans="1:83" s="45" customFormat="1">
      <c r="A176" s="71"/>
      <c r="B176" s="36"/>
      <c r="C176" s="72"/>
      <c r="D176" s="72"/>
      <c r="E176" s="19"/>
      <c r="F176" s="72"/>
      <c r="G176" s="72"/>
      <c r="H176" s="72"/>
      <c r="I176" s="72"/>
      <c r="J176" s="72"/>
      <c r="K176" s="72"/>
      <c r="L176" s="125"/>
      <c r="M176" s="20"/>
      <c r="N176" s="20"/>
      <c r="O176" s="43"/>
      <c r="AN176" s="46"/>
      <c r="BF176" s="102"/>
      <c r="BG176" s="102"/>
      <c r="BH176" s="102"/>
      <c r="BR176" s="117"/>
      <c r="BS176" s="125"/>
      <c r="CD176" s="102"/>
      <c r="CE176" s="102"/>
    </row>
    <row r="177" spans="1:83" s="45" customFormat="1">
      <c r="A177" s="71"/>
      <c r="B177" s="36"/>
      <c r="C177" s="72"/>
      <c r="D177" s="72"/>
      <c r="E177" s="19"/>
      <c r="F177" s="72"/>
      <c r="G177" s="72"/>
      <c r="H177" s="72"/>
      <c r="I177" s="72"/>
      <c r="J177" s="72"/>
      <c r="K177" s="72"/>
      <c r="L177" s="125"/>
      <c r="M177" s="20"/>
      <c r="N177" s="20"/>
      <c r="O177" s="43"/>
      <c r="AN177" s="46"/>
      <c r="BF177" s="102"/>
      <c r="BG177" s="102"/>
      <c r="BH177" s="102"/>
      <c r="BR177" s="117"/>
      <c r="BS177" s="125"/>
      <c r="CD177" s="102"/>
      <c r="CE177" s="102"/>
    </row>
    <row r="178" spans="1:83" s="45" customFormat="1">
      <c r="A178" s="71"/>
      <c r="B178" s="36"/>
      <c r="C178" s="72"/>
      <c r="D178" s="72"/>
      <c r="E178" s="19"/>
      <c r="F178" s="72"/>
      <c r="G178" s="72"/>
      <c r="H178" s="72"/>
      <c r="I178" s="72"/>
      <c r="J178" s="72"/>
      <c r="K178" s="72"/>
      <c r="L178" s="125"/>
      <c r="M178" s="20"/>
      <c r="N178" s="20"/>
      <c r="O178" s="43"/>
      <c r="AN178" s="46"/>
      <c r="BF178" s="102"/>
      <c r="BG178" s="102"/>
      <c r="BH178" s="102"/>
      <c r="BR178" s="117"/>
      <c r="BS178" s="125"/>
      <c r="CD178" s="102"/>
      <c r="CE178" s="102"/>
    </row>
    <row r="179" spans="1:83" s="45" customFormat="1">
      <c r="A179" s="71"/>
      <c r="B179" s="36"/>
      <c r="C179" s="72"/>
      <c r="D179" s="72"/>
      <c r="E179" s="19"/>
      <c r="F179" s="72"/>
      <c r="G179" s="72"/>
      <c r="H179" s="72"/>
      <c r="I179" s="72"/>
      <c r="J179" s="72"/>
      <c r="K179" s="72"/>
      <c r="L179" s="125"/>
      <c r="M179" s="20"/>
      <c r="N179" s="20"/>
      <c r="O179" s="43"/>
      <c r="AN179" s="46"/>
      <c r="BF179" s="102"/>
      <c r="BG179" s="102"/>
      <c r="BH179" s="102"/>
      <c r="BR179" s="117"/>
      <c r="BS179" s="125"/>
      <c r="CD179" s="102"/>
      <c r="CE179" s="102"/>
    </row>
    <row r="180" spans="1:83" s="45" customFormat="1">
      <c r="A180" s="71"/>
      <c r="B180" s="36"/>
      <c r="C180" s="72"/>
      <c r="D180" s="72"/>
      <c r="E180" s="19"/>
      <c r="F180" s="72"/>
      <c r="G180" s="72"/>
      <c r="H180" s="72"/>
      <c r="I180" s="72"/>
      <c r="J180" s="72"/>
      <c r="K180" s="72"/>
      <c r="L180" s="125"/>
      <c r="M180" s="20"/>
      <c r="N180" s="20"/>
      <c r="O180" s="43"/>
      <c r="AN180" s="46"/>
      <c r="BF180" s="102"/>
      <c r="BG180" s="102"/>
      <c r="BH180" s="102"/>
      <c r="BR180" s="117"/>
      <c r="BS180" s="125"/>
      <c r="CD180" s="102"/>
      <c r="CE180" s="102"/>
    </row>
    <row r="181" spans="1:83" s="45" customFormat="1">
      <c r="A181" s="71"/>
      <c r="B181" s="36"/>
      <c r="C181" s="72"/>
      <c r="D181" s="72"/>
      <c r="E181" s="19"/>
      <c r="F181" s="72"/>
      <c r="G181" s="72"/>
      <c r="H181" s="72"/>
      <c r="I181" s="72"/>
      <c r="J181" s="72"/>
      <c r="K181" s="72"/>
      <c r="L181" s="125"/>
      <c r="M181" s="20"/>
      <c r="N181" s="20"/>
      <c r="O181" s="43"/>
      <c r="AN181" s="46"/>
      <c r="BF181" s="102"/>
      <c r="BG181" s="102"/>
      <c r="BH181" s="102"/>
      <c r="BR181" s="117"/>
      <c r="BS181" s="125"/>
      <c r="CD181" s="102"/>
      <c r="CE181" s="102"/>
    </row>
    <row r="182" spans="1:83" s="45" customFormat="1">
      <c r="A182" s="71"/>
      <c r="B182" s="36"/>
      <c r="C182" s="72"/>
      <c r="D182" s="72"/>
      <c r="E182" s="19"/>
      <c r="F182" s="72"/>
      <c r="G182" s="72"/>
      <c r="H182" s="72"/>
      <c r="I182" s="72"/>
      <c r="J182" s="72"/>
      <c r="K182" s="72"/>
      <c r="L182" s="125"/>
      <c r="M182" s="20"/>
      <c r="N182" s="20"/>
      <c r="O182" s="43"/>
      <c r="AN182" s="46"/>
      <c r="BF182" s="102"/>
      <c r="BG182" s="102"/>
      <c r="BH182" s="102"/>
      <c r="BR182" s="117"/>
      <c r="BS182" s="125"/>
      <c r="CD182" s="102"/>
      <c r="CE182" s="102"/>
    </row>
    <row r="183" spans="1:83" s="45" customFormat="1">
      <c r="A183" s="71"/>
      <c r="B183" s="36"/>
      <c r="C183" s="72"/>
      <c r="D183" s="72"/>
      <c r="E183" s="19"/>
      <c r="F183" s="72"/>
      <c r="G183" s="72"/>
      <c r="H183" s="72"/>
      <c r="I183" s="72"/>
      <c r="J183" s="72"/>
      <c r="K183" s="72"/>
      <c r="L183" s="125"/>
      <c r="M183" s="20"/>
      <c r="N183" s="20"/>
      <c r="O183" s="43"/>
      <c r="AN183" s="46"/>
      <c r="BF183" s="102"/>
      <c r="BG183" s="102"/>
      <c r="BH183" s="102"/>
      <c r="BR183" s="117"/>
      <c r="BS183" s="125"/>
      <c r="CD183" s="102"/>
      <c r="CE183" s="102"/>
    </row>
    <row r="184" spans="1:83" s="45" customFormat="1">
      <c r="A184" s="71"/>
      <c r="B184" s="36"/>
      <c r="C184" s="72"/>
      <c r="D184" s="72"/>
      <c r="E184" s="19"/>
      <c r="F184" s="72"/>
      <c r="G184" s="72"/>
      <c r="H184" s="72"/>
      <c r="I184" s="72"/>
      <c r="J184" s="72"/>
      <c r="K184" s="72"/>
      <c r="L184" s="125"/>
      <c r="M184" s="20"/>
      <c r="N184" s="20"/>
      <c r="O184" s="43"/>
      <c r="AN184" s="46"/>
      <c r="BF184" s="102"/>
      <c r="BG184" s="102"/>
      <c r="BH184" s="102"/>
      <c r="BR184" s="117"/>
      <c r="BS184" s="125"/>
      <c r="CD184" s="102"/>
      <c r="CE184" s="102"/>
    </row>
    <row r="185" spans="1:83" s="45" customFormat="1">
      <c r="A185" s="71"/>
      <c r="B185" s="36"/>
      <c r="C185" s="72"/>
      <c r="D185" s="72"/>
      <c r="E185" s="19"/>
      <c r="F185" s="72"/>
      <c r="G185" s="72"/>
      <c r="H185" s="72"/>
      <c r="I185" s="72"/>
      <c r="J185" s="72"/>
      <c r="K185" s="72"/>
      <c r="L185" s="125"/>
      <c r="M185" s="20"/>
      <c r="N185" s="20"/>
      <c r="O185" s="43"/>
      <c r="AN185" s="46"/>
      <c r="BF185" s="102"/>
      <c r="BG185" s="102"/>
      <c r="BH185" s="102"/>
      <c r="BR185" s="117"/>
      <c r="BS185" s="125"/>
      <c r="CD185" s="102"/>
      <c r="CE185" s="102"/>
    </row>
    <row r="186" spans="1:83" s="45" customFormat="1">
      <c r="A186" s="71"/>
      <c r="B186" s="36"/>
      <c r="C186" s="72"/>
      <c r="D186" s="72"/>
      <c r="E186" s="19"/>
      <c r="F186" s="72"/>
      <c r="G186" s="72"/>
      <c r="H186" s="72"/>
      <c r="I186" s="72"/>
      <c r="J186" s="72"/>
      <c r="K186" s="72"/>
      <c r="L186" s="125"/>
      <c r="M186" s="20"/>
      <c r="N186" s="20"/>
      <c r="O186" s="43"/>
      <c r="AN186" s="46"/>
      <c r="BF186" s="102"/>
      <c r="BG186" s="102"/>
      <c r="BH186" s="102"/>
      <c r="BR186" s="117"/>
      <c r="BS186" s="125"/>
      <c r="CD186" s="102"/>
      <c r="CE186" s="102"/>
    </row>
    <row r="187" spans="1:83" s="45" customFormat="1">
      <c r="A187" s="71"/>
      <c r="B187" s="36"/>
      <c r="C187" s="72"/>
      <c r="D187" s="72"/>
      <c r="E187" s="19"/>
      <c r="F187" s="72"/>
      <c r="G187" s="72"/>
      <c r="H187" s="72"/>
      <c r="I187" s="72"/>
      <c r="J187" s="72"/>
      <c r="K187" s="72"/>
      <c r="L187" s="125"/>
      <c r="M187" s="20"/>
      <c r="N187" s="20"/>
      <c r="O187" s="43"/>
      <c r="AN187" s="46"/>
      <c r="BF187" s="102"/>
      <c r="BG187" s="102"/>
      <c r="BH187" s="102"/>
      <c r="BR187" s="117"/>
      <c r="BS187" s="125"/>
      <c r="CD187" s="102"/>
      <c r="CE187" s="102"/>
    </row>
    <row r="188" spans="1:83" s="45" customFormat="1">
      <c r="A188" s="71"/>
      <c r="B188" s="36"/>
      <c r="C188" s="72"/>
      <c r="D188" s="72"/>
      <c r="E188" s="19"/>
      <c r="F188" s="72"/>
      <c r="G188" s="72"/>
      <c r="H188" s="72"/>
      <c r="I188" s="72"/>
      <c r="J188" s="72"/>
      <c r="K188" s="72"/>
      <c r="L188" s="125"/>
      <c r="M188" s="20"/>
      <c r="N188" s="20"/>
      <c r="O188" s="43"/>
      <c r="AN188" s="46"/>
      <c r="BF188" s="102"/>
      <c r="BG188" s="102"/>
      <c r="BH188" s="102"/>
      <c r="BR188" s="117"/>
      <c r="BS188" s="125"/>
      <c r="CD188" s="102"/>
      <c r="CE188" s="102"/>
    </row>
    <row r="189" spans="1:83" s="45" customFormat="1">
      <c r="A189" s="71"/>
      <c r="B189" s="36"/>
      <c r="C189" s="72"/>
      <c r="D189" s="72"/>
      <c r="E189" s="19"/>
      <c r="F189" s="72"/>
      <c r="G189" s="72"/>
      <c r="H189" s="72"/>
      <c r="I189" s="72"/>
      <c r="J189" s="72"/>
      <c r="K189" s="72"/>
      <c r="L189" s="125"/>
      <c r="M189" s="20"/>
      <c r="N189" s="20"/>
      <c r="O189" s="43"/>
      <c r="AN189" s="46"/>
      <c r="BF189" s="102"/>
      <c r="BG189" s="102"/>
      <c r="BH189" s="102"/>
      <c r="BR189" s="117"/>
      <c r="BS189" s="125"/>
      <c r="CD189" s="102"/>
      <c r="CE189" s="102"/>
    </row>
    <row r="190" spans="1:83" s="45" customFormat="1">
      <c r="A190" s="71"/>
      <c r="B190" s="36"/>
      <c r="C190" s="72"/>
      <c r="D190" s="72"/>
      <c r="E190" s="19"/>
      <c r="F190" s="72"/>
      <c r="G190" s="72"/>
      <c r="H190" s="72"/>
      <c r="I190" s="72"/>
      <c r="J190" s="72"/>
      <c r="K190" s="72"/>
      <c r="L190" s="125"/>
      <c r="M190" s="20"/>
      <c r="N190" s="20"/>
      <c r="O190" s="43"/>
      <c r="AN190" s="46"/>
      <c r="BF190" s="102"/>
      <c r="BG190" s="102"/>
      <c r="BH190" s="102"/>
      <c r="BR190" s="117"/>
      <c r="BS190" s="125"/>
      <c r="CD190" s="102"/>
      <c r="CE190" s="102"/>
    </row>
    <row r="191" spans="1:83" s="45" customFormat="1">
      <c r="A191" s="71"/>
      <c r="B191" s="36"/>
      <c r="C191" s="72"/>
      <c r="D191" s="72"/>
      <c r="E191" s="19"/>
      <c r="F191" s="72"/>
      <c r="G191" s="72"/>
      <c r="H191" s="72"/>
      <c r="I191" s="72"/>
      <c r="J191" s="72"/>
      <c r="K191" s="72"/>
      <c r="L191" s="125"/>
      <c r="M191" s="20"/>
      <c r="N191" s="20"/>
      <c r="O191" s="43"/>
      <c r="AN191" s="46"/>
      <c r="BF191" s="102"/>
      <c r="BG191" s="102"/>
      <c r="BH191" s="102"/>
      <c r="BR191" s="117"/>
      <c r="BS191" s="125"/>
      <c r="CD191" s="102"/>
      <c r="CE191" s="102"/>
    </row>
    <row r="192" spans="1:83" s="45" customFormat="1">
      <c r="A192" s="71"/>
      <c r="B192" s="36"/>
      <c r="C192" s="72"/>
      <c r="D192" s="72"/>
      <c r="E192" s="19"/>
      <c r="F192" s="72"/>
      <c r="G192" s="72"/>
      <c r="H192" s="72"/>
      <c r="I192" s="72"/>
      <c r="J192" s="72"/>
      <c r="K192" s="72"/>
      <c r="L192" s="125"/>
      <c r="M192" s="20"/>
      <c r="N192" s="20"/>
      <c r="O192" s="43"/>
      <c r="AN192" s="46"/>
      <c r="BF192" s="102"/>
      <c r="BG192" s="102"/>
      <c r="BH192" s="102"/>
      <c r="BR192" s="117"/>
      <c r="BS192" s="125"/>
      <c r="CD192" s="102"/>
      <c r="CE192" s="102"/>
    </row>
    <row r="193" spans="1:83" s="45" customFormat="1">
      <c r="A193" s="71"/>
      <c r="B193" s="36"/>
      <c r="C193" s="72"/>
      <c r="D193" s="72"/>
      <c r="E193" s="19"/>
      <c r="F193" s="72"/>
      <c r="G193" s="72"/>
      <c r="H193" s="72"/>
      <c r="I193" s="72"/>
      <c r="J193" s="72"/>
      <c r="K193" s="72"/>
      <c r="L193" s="125"/>
      <c r="M193" s="20"/>
      <c r="N193" s="20"/>
      <c r="O193" s="43"/>
      <c r="AN193" s="46"/>
      <c r="BF193" s="102"/>
      <c r="BG193" s="102"/>
      <c r="BH193" s="102"/>
      <c r="BR193" s="117"/>
      <c r="BS193" s="125"/>
      <c r="CD193" s="102"/>
      <c r="CE193" s="102"/>
    </row>
    <row r="194" spans="1:83" s="45" customFormat="1">
      <c r="A194" s="71"/>
      <c r="B194" s="36"/>
      <c r="C194" s="72"/>
      <c r="D194" s="72"/>
      <c r="E194" s="19"/>
      <c r="F194" s="72"/>
      <c r="G194" s="72"/>
      <c r="H194" s="72"/>
      <c r="I194" s="72"/>
      <c r="J194" s="72"/>
      <c r="K194" s="72"/>
      <c r="L194" s="125"/>
      <c r="M194" s="20"/>
      <c r="N194" s="20"/>
      <c r="O194" s="43"/>
      <c r="AN194" s="46"/>
      <c r="BF194" s="102"/>
      <c r="BG194" s="102"/>
      <c r="BH194" s="102"/>
      <c r="BR194" s="117"/>
      <c r="BS194" s="125"/>
      <c r="CD194" s="102"/>
      <c r="CE194" s="102"/>
    </row>
    <row r="195" spans="1:83" s="45" customFormat="1">
      <c r="A195" s="71"/>
      <c r="B195" s="36"/>
      <c r="C195" s="72"/>
      <c r="D195" s="72"/>
      <c r="E195" s="19"/>
      <c r="F195" s="72"/>
      <c r="G195" s="72"/>
      <c r="H195" s="72"/>
      <c r="I195" s="72"/>
      <c r="J195" s="72"/>
      <c r="K195" s="72"/>
      <c r="L195" s="125"/>
      <c r="M195" s="20"/>
      <c r="N195" s="20"/>
      <c r="O195" s="43"/>
      <c r="AN195" s="46"/>
      <c r="BF195" s="102"/>
      <c r="BG195" s="102"/>
      <c r="BH195" s="102"/>
      <c r="BR195" s="117"/>
      <c r="BS195" s="125"/>
      <c r="CD195" s="102"/>
      <c r="CE195" s="102"/>
    </row>
    <row r="196" spans="1:83" s="45" customFormat="1">
      <c r="A196" s="71"/>
      <c r="B196" s="36"/>
      <c r="C196" s="72"/>
      <c r="D196" s="72"/>
      <c r="E196" s="19"/>
      <c r="F196" s="72"/>
      <c r="G196" s="72"/>
      <c r="H196" s="72"/>
      <c r="I196" s="72"/>
      <c r="J196" s="72"/>
      <c r="K196" s="72"/>
      <c r="L196" s="125"/>
      <c r="M196" s="20"/>
      <c r="N196" s="20"/>
      <c r="O196" s="43"/>
      <c r="AN196" s="46"/>
      <c r="BF196" s="102"/>
      <c r="BG196" s="102"/>
      <c r="BH196" s="102"/>
      <c r="BR196" s="117"/>
      <c r="BS196" s="125"/>
      <c r="CD196" s="102"/>
      <c r="CE196" s="102"/>
    </row>
    <row r="197" spans="1:83" s="45" customFormat="1">
      <c r="A197" s="71"/>
      <c r="B197" s="36"/>
      <c r="C197" s="72"/>
      <c r="D197" s="72"/>
      <c r="E197" s="19"/>
      <c r="F197" s="72"/>
      <c r="G197" s="72"/>
      <c r="H197" s="72"/>
      <c r="I197" s="72"/>
      <c r="J197" s="72"/>
      <c r="K197" s="72"/>
      <c r="L197" s="125"/>
      <c r="M197" s="20"/>
      <c r="N197" s="20"/>
      <c r="O197" s="43"/>
      <c r="AN197" s="46"/>
      <c r="BF197" s="102"/>
      <c r="BG197" s="102"/>
      <c r="BH197" s="102"/>
      <c r="BR197" s="117"/>
      <c r="BS197" s="125"/>
      <c r="CD197" s="102"/>
      <c r="CE197" s="102"/>
    </row>
    <row r="198" spans="1:83" s="45" customFormat="1">
      <c r="A198" s="71"/>
      <c r="B198" s="36"/>
      <c r="C198" s="72"/>
      <c r="D198" s="72"/>
      <c r="E198" s="19"/>
      <c r="F198" s="72"/>
      <c r="G198" s="72"/>
      <c r="H198" s="72"/>
      <c r="I198" s="72"/>
      <c r="J198" s="72"/>
      <c r="K198" s="72"/>
      <c r="L198" s="125"/>
      <c r="M198" s="20"/>
      <c r="N198" s="20"/>
      <c r="O198" s="43"/>
      <c r="AN198" s="46"/>
      <c r="BF198" s="102"/>
      <c r="BG198" s="102"/>
      <c r="BH198" s="102"/>
      <c r="BR198" s="117"/>
      <c r="BS198" s="125"/>
      <c r="CD198" s="102"/>
      <c r="CE198" s="102"/>
    </row>
    <row r="199" spans="1:83" s="45" customFormat="1">
      <c r="A199" s="71"/>
      <c r="B199" s="36"/>
      <c r="C199" s="72"/>
      <c r="D199" s="72"/>
      <c r="E199" s="19"/>
      <c r="F199" s="72"/>
      <c r="G199" s="72"/>
      <c r="H199" s="72"/>
      <c r="I199" s="72"/>
      <c r="J199" s="72"/>
      <c r="K199" s="72"/>
      <c r="L199" s="125"/>
      <c r="M199" s="20"/>
      <c r="N199" s="20"/>
      <c r="O199" s="43"/>
      <c r="AN199" s="46"/>
      <c r="BF199" s="102"/>
      <c r="BG199" s="102"/>
      <c r="BH199" s="102"/>
      <c r="BR199" s="117"/>
      <c r="BS199" s="125"/>
      <c r="CD199" s="102"/>
      <c r="CE199" s="102"/>
    </row>
    <row r="200" spans="1:83" s="45" customFormat="1">
      <c r="A200" s="71"/>
      <c r="B200" s="36"/>
      <c r="C200" s="72"/>
      <c r="D200" s="72"/>
      <c r="E200" s="19"/>
      <c r="F200" s="72"/>
      <c r="G200" s="72"/>
      <c r="H200" s="72"/>
      <c r="I200" s="72"/>
      <c r="J200" s="72"/>
      <c r="K200" s="72"/>
      <c r="L200" s="125"/>
      <c r="M200" s="20"/>
      <c r="N200" s="20"/>
      <c r="O200" s="43"/>
      <c r="AN200" s="46"/>
      <c r="BF200" s="102"/>
      <c r="BG200" s="102"/>
      <c r="BH200" s="102"/>
      <c r="BR200" s="117"/>
      <c r="BS200" s="125"/>
      <c r="CD200" s="102"/>
      <c r="CE200" s="102"/>
    </row>
    <row r="201" spans="1:83" s="45" customFormat="1">
      <c r="A201" s="71"/>
      <c r="B201" s="36"/>
      <c r="C201" s="72"/>
      <c r="D201" s="72"/>
      <c r="E201" s="19"/>
      <c r="F201" s="72"/>
      <c r="G201" s="72"/>
      <c r="H201" s="72"/>
      <c r="I201" s="72"/>
      <c r="J201" s="72"/>
      <c r="K201" s="72"/>
      <c r="L201" s="125"/>
      <c r="M201" s="20"/>
      <c r="N201" s="20"/>
      <c r="O201" s="43"/>
      <c r="AN201" s="46"/>
      <c r="BF201" s="102"/>
      <c r="BG201" s="102"/>
      <c r="BH201" s="102"/>
      <c r="BR201" s="117"/>
      <c r="BS201" s="125"/>
      <c r="CD201" s="102"/>
      <c r="CE201" s="102"/>
    </row>
    <row r="202" spans="1:83" s="45" customFormat="1">
      <c r="A202" s="71"/>
      <c r="B202" s="36"/>
      <c r="C202" s="72"/>
      <c r="D202" s="72"/>
      <c r="E202" s="19"/>
      <c r="F202" s="72"/>
      <c r="G202" s="72"/>
      <c r="H202" s="72"/>
      <c r="I202" s="72"/>
      <c r="J202" s="72"/>
      <c r="K202" s="72"/>
      <c r="L202" s="125"/>
      <c r="M202" s="20"/>
      <c r="N202" s="20"/>
      <c r="O202" s="43"/>
      <c r="AN202" s="46"/>
      <c r="BF202" s="102"/>
      <c r="BG202" s="102"/>
      <c r="BH202" s="102"/>
      <c r="BR202" s="117"/>
      <c r="BS202" s="125"/>
      <c r="CD202" s="102"/>
      <c r="CE202" s="102"/>
    </row>
    <row r="203" spans="1:83" s="45" customFormat="1">
      <c r="A203" s="71"/>
      <c r="B203" s="36"/>
      <c r="C203" s="72"/>
      <c r="D203" s="72"/>
      <c r="E203" s="19"/>
      <c r="F203" s="72"/>
      <c r="G203" s="72"/>
      <c r="H203" s="72"/>
      <c r="I203" s="72"/>
      <c r="J203" s="72"/>
      <c r="K203" s="72"/>
      <c r="L203" s="125"/>
      <c r="M203" s="20"/>
      <c r="N203" s="20"/>
      <c r="O203" s="43"/>
      <c r="AN203" s="46"/>
      <c r="BF203" s="102"/>
      <c r="BG203" s="102"/>
      <c r="BH203" s="102"/>
      <c r="BR203" s="117"/>
      <c r="BS203" s="125"/>
      <c r="CD203" s="102"/>
      <c r="CE203" s="102"/>
    </row>
    <row r="204" spans="1:83" s="45" customFormat="1">
      <c r="A204" s="71"/>
      <c r="B204" s="36"/>
      <c r="C204" s="72"/>
      <c r="D204" s="72"/>
      <c r="E204" s="19"/>
      <c r="F204" s="72"/>
      <c r="G204" s="72"/>
      <c r="H204" s="72"/>
      <c r="I204" s="72"/>
      <c r="J204" s="72"/>
      <c r="K204" s="72"/>
      <c r="L204" s="125"/>
      <c r="M204" s="20"/>
      <c r="N204" s="20"/>
      <c r="O204" s="43"/>
      <c r="AN204" s="46"/>
      <c r="BF204" s="102"/>
      <c r="BG204" s="102"/>
      <c r="BH204" s="102"/>
      <c r="BR204" s="117"/>
      <c r="BS204" s="125"/>
      <c r="CD204" s="102"/>
      <c r="CE204" s="102"/>
    </row>
    <row r="205" spans="1:83" s="45" customFormat="1">
      <c r="A205" s="71"/>
      <c r="B205" s="36"/>
      <c r="C205" s="72"/>
      <c r="D205" s="72"/>
      <c r="E205" s="19"/>
      <c r="F205" s="72"/>
      <c r="G205" s="72"/>
      <c r="H205" s="72"/>
      <c r="I205" s="72"/>
      <c r="J205" s="72"/>
      <c r="K205" s="72"/>
      <c r="L205" s="125"/>
      <c r="M205" s="20"/>
      <c r="N205" s="20"/>
      <c r="O205" s="43"/>
      <c r="AN205" s="46"/>
      <c r="BF205" s="102"/>
      <c r="BG205" s="102"/>
      <c r="BH205" s="102"/>
      <c r="BR205" s="117"/>
      <c r="BS205" s="125"/>
      <c r="CD205" s="102"/>
      <c r="CE205" s="102"/>
    </row>
    <row r="206" spans="1:83" s="45" customFormat="1">
      <c r="A206" s="71"/>
      <c r="B206" s="36"/>
      <c r="C206" s="72"/>
      <c r="D206" s="72"/>
      <c r="E206" s="19"/>
      <c r="F206" s="72"/>
      <c r="G206" s="72"/>
      <c r="H206" s="72"/>
      <c r="I206" s="72"/>
      <c r="J206" s="72"/>
      <c r="K206" s="72"/>
      <c r="L206" s="125"/>
      <c r="M206" s="20"/>
      <c r="N206" s="20"/>
      <c r="O206" s="43"/>
      <c r="AN206" s="46"/>
      <c r="BF206" s="102"/>
      <c r="BG206" s="102"/>
      <c r="BH206" s="102"/>
      <c r="BR206" s="117"/>
      <c r="BS206" s="125"/>
      <c r="CD206" s="102"/>
      <c r="CE206" s="102"/>
    </row>
    <row r="207" spans="1:83" s="45" customFormat="1">
      <c r="A207" s="71"/>
      <c r="B207" s="36"/>
      <c r="C207" s="72"/>
      <c r="D207" s="72"/>
      <c r="E207" s="19"/>
      <c r="F207" s="72"/>
      <c r="G207" s="72"/>
      <c r="H207" s="72"/>
      <c r="I207" s="72"/>
      <c r="J207" s="72"/>
      <c r="K207" s="72"/>
      <c r="L207" s="125"/>
      <c r="M207" s="20"/>
      <c r="N207" s="20"/>
      <c r="O207" s="43"/>
      <c r="AN207" s="46"/>
      <c r="BF207" s="102"/>
      <c r="BG207" s="102"/>
      <c r="BH207" s="102"/>
      <c r="BR207" s="117"/>
      <c r="BS207" s="125"/>
      <c r="CD207" s="102"/>
      <c r="CE207" s="102"/>
    </row>
    <row r="208" spans="1:83" s="45" customFormat="1">
      <c r="A208" s="71"/>
      <c r="B208" s="36"/>
      <c r="C208" s="72"/>
      <c r="D208" s="72"/>
      <c r="E208" s="19"/>
      <c r="F208" s="72"/>
      <c r="G208" s="72"/>
      <c r="H208" s="72"/>
      <c r="I208" s="72"/>
      <c r="J208" s="72"/>
      <c r="K208" s="72"/>
      <c r="L208" s="125"/>
      <c r="M208" s="20"/>
      <c r="N208" s="20"/>
      <c r="O208" s="43"/>
      <c r="AN208" s="46"/>
      <c r="BF208" s="102"/>
      <c r="BG208" s="102"/>
      <c r="BH208" s="102"/>
      <c r="BR208" s="117"/>
      <c r="BS208" s="125"/>
      <c r="CD208" s="102"/>
      <c r="CE208" s="102"/>
    </row>
    <row r="209" spans="1:83" s="45" customFormat="1">
      <c r="A209" s="71"/>
      <c r="B209" s="36"/>
      <c r="C209" s="72"/>
      <c r="D209" s="72"/>
      <c r="E209" s="19"/>
      <c r="F209" s="72"/>
      <c r="G209" s="72"/>
      <c r="H209" s="72"/>
      <c r="I209" s="72"/>
      <c r="J209" s="72"/>
      <c r="K209" s="72"/>
      <c r="L209" s="125"/>
      <c r="M209" s="20"/>
      <c r="N209" s="20"/>
      <c r="O209" s="43"/>
      <c r="AN209" s="46"/>
      <c r="BF209" s="102"/>
      <c r="BG209" s="102"/>
      <c r="BH209" s="102"/>
      <c r="BR209" s="117"/>
      <c r="BS209" s="125"/>
      <c r="CD209" s="102"/>
      <c r="CE209" s="102"/>
    </row>
    <row r="210" spans="1:83" s="45" customFormat="1">
      <c r="A210" s="71"/>
      <c r="B210" s="36"/>
      <c r="C210" s="72"/>
      <c r="D210" s="72"/>
      <c r="E210" s="19"/>
      <c r="F210" s="72"/>
      <c r="G210" s="72"/>
      <c r="H210" s="72"/>
      <c r="I210" s="72"/>
      <c r="J210" s="72"/>
      <c r="K210" s="72"/>
      <c r="L210" s="125"/>
      <c r="M210" s="20"/>
      <c r="N210" s="20"/>
      <c r="O210" s="43"/>
      <c r="AN210" s="46"/>
      <c r="BF210" s="102"/>
      <c r="BG210" s="102"/>
      <c r="BH210" s="102"/>
      <c r="BR210" s="117"/>
      <c r="BS210" s="125"/>
      <c r="CD210" s="102"/>
      <c r="CE210" s="102"/>
    </row>
    <row r="211" spans="1:83" s="45" customFormat="1">
      <c r="A211" s="71"/>
      <c r="B211" s="36"/>
      <c r="C211" s="72"/>
      <c r="D211" s="72"/>
      <c r="E211" s="19"/>
      <c r="F211" s="72"/>
      <c r="G211" s="72"/>
      <c r="H211" s="72"/>
      <c r="I211" s="72"/>
      <c r="J211" s="72"/>
      <c r="K211" s="72"/>
      <c r="L211" s="125"/>
      <c r="M211" s="20"/>
      <c r="N211" s="20"/>
      <c r="O211" s="43"/>
      <c r="AN211" s="46"/>
      <c r="BF211" s="102"/>
      <c r="BG211" s="102"/>
      <c r="BH211" s="102"/>
      <c r="BR211" s="117"/>
      <c r="BS211" s="125"/>
      <c r="CD211" s="102"/>
      <c r="CE211" s="102"/>
    </row>
    <row r="212" spans="1:83" s="45" customFormat="1">
      <c r="A212" s="71"/>
      <c r="B212" s="36"/>
      <c r="C212" s="72"/>
      <c r="D212" s="72"/>
      <c r="E212" s="19"/>
      <c r="F212" s="72"/>
      <c r="G212" s="72"/>
      <c r="H212" s="72"/>
      <c r="I212" s="72"/>
      <c r="J212" s="72"/>
      <c r="K212" s="72"/>
      <c r="L212" s="125"/>
      <c r="M212" s="20"/>
      <c r="N212" s="20"/>
      <c r="O212" s="43"/>
      <c r="AN212" s="46"/>
      <c r="BF212" s="102"/>
      <c r="BG212" s="102"/>
      <c r="BH212" s="102"/>
      <c r="BR212" s="117"/>
      <c r="BS212" s="125"/>
      <c r="CD212" s="102"/>
      <c r="CE212" s="102"/>
    </row>
    <row r="213" spans="1:83" s="45" customFormat="1">
      <c r="A213" s="71"/>
      <c r="B213" s="36"/>
      <c r="C213" s="72"/>
      <c r="D213" s="72"/>
      <c r="E213" s="19"/>
      <c r="F213" s="72"/>
      <c r="G213" s="72"/>
      <c r="H213" s="72"/>
      <c r="I213" s="72"/>
      <c r="J213" s="72"/>
      <c r="K213" s="72"/>
      <c r="L213" s="125"/>
      <c r="M213" s="20"/>
      <c r="N213" s="20"/>
      <c r="O213" s="43"/>
      <c r="AN213" s="46"/>
      <c r="BF213" s="102"/>
      <c r="BG213" s="102"/>
      <c r="BH213" s="102"/>
      <c r="BR213" s="117"/>
      <c r="BS213" s="125"/>
      <c r="CD213" s="102"/>
      <c r="CE213" s="102"/>
    </row>
    <row r="214" spans="1:83" s="45" customFormat="1">
      <c r="A214" s="71"/>
      <c r="B214" s="36"/>
      <c r="C214" s="72"/>
      <c r="D214" s="72"/>
      <c r="E214" s="19"/>
      <c r="F214" s="72"/>
      <c r="G214" s="72"/>
      <c r="H214" s="72"/>
      <c r="I214" s="72"/>
      <c r="J214" s="72"/>
      <c r="K214" s="72"/>
      <c r="L214" s="125"/>
      <c r="M214" s="20"/>
      <c r="N214" s="20"/>
      <c r="O214" s="43"/>
      <c r="AN214" s="46"/>
      <c r="BF214" s="102"/>
      <c r="BG214" s="102"/>
      <c r="BH214" s="102"/>
      <c r="BR214" s="117"/>
      <c r="BS214" s="125"/>
      <c r="CD214" s="102"/>
      <c r="CE214" s="102"/>
    </row>
    <row r="215" spans="1:83" s="45" customFormat="1">
      <c r="A215" s="71"/>
      <c r="B215" s="36"/>
      <c r="C215" s="72"/>
      <c r="D215" s="72"/>
      <c r="E215" s="19"/>
      <c r="F215" s="72"/>
      <c r="G215" s="72"/>
      <c r="H215" s="72"/>
      <c r="I215" s="72"/>
      <c r="J215" s="72"/>
      <c r="K215" s="72"/>
      <c r="L215" s="125"/>
      <c r="M215" s="20"/>
      <c r="N215" s="20"/>
      <c r="O215" s="43"/>
      <c r="AN215" s="46"/>
      <c r="BF215" s="102"/>
      <c r="BG215" s="102"/>
      <c r="BH215" s="102"/>
      <c r="BR215" s="117"/>
      <c r="BS215" s="125"/>
      <c r="CD215" s="102"/>
      <c r="CE215" s="102"/>
    </row>
    <row r="216" spans="1:83" s="45" customFormat="1">
      <c r="A216" s="71"/>
      <c r="B216" s="36"/>
      <c r="C216" s="72"/>
      <c r="D216" s="72"/>
      <c r="E216" s="19"/>
      <c r="F216" s="72"/>
      <c r="G216" s="72"/>
      <c r="H216" s="72"/>
      <c r="I216" s="72"/>
      <c r="J216" s="72"/>
      <c r="K216" s="72"/>
      <c r="L216" s="125"/>
      <c r="M216" s="20"/>
      <c r="N216" s="20"/>
      <c r="O216" s="43"/>
      <c r="AN216" s="46"/>
      <c r="BF216" s="102"/>
      <c r="BG216" s="102"/>
      <c r="BH216" s="102"/>
      <c r="BR216" s="117"/>
      <c r="BS216" s="125"/>
      <c r="CD216" s="102"/>
      <c r="CE216" s="102"/>
    </row>
    <row r="217" spans="1:83" s="45" customFormat="1">
      <c r="A217" s="71"/>
      <c r="B217" s="36"/>
      <c r="C217" s="72"/>
      <c r="D217" s="72"/>
      <c r="E217" s="19"/>
      <c r="F217" s="72"/>
      <c r="G217" s="72"/>
      <c r="H217" s="72"/>
      <c r="I217" s="72"/>
      <c r="J217" s="72"/>
      <c r="K217" s="72"/>
      <c r="L217" s="125"/>
      <c r="M217" s="20"/>
      <c r="N217" s="20"/>
      <c r="O217" s="43"/>
      <c r="AN217" s="46"/>
      <c r="BF217" s="102"/>
      <c r="BG217" s="102"/>
      <c r="BH217" s="102"/>
      <c r="BR217" s="117"/>
      <c r="BS217" s="125"/>
      <c r="CD217" s="102"/>
      <c r="CE217" s="102"/>
    </row>
    <row r="218" spans="1:83" s="45" customFormat="1">
      <c r="A218" s="71"/>
      <c r="B218" s="36"/>
      <c r="C218" s="72"/>
      <c r="D218" s="72"/>
      <c r="E218" s="19"/>
      <c r="F218" s="72"/>
      <c r="G218" s="72"/>
      <c r="H218" s="72"/>
      <c r="I218" s="72"/>
      <c r="J218" s="72"/>
      <c r="K218" s="72"/>
      <c r="L218" s="125"/>
      <c r="M218" s="20"/>
      <c r="N218" s="20"/>
      <c r="O218" s="43"/>
      <c r="AN218" s="46"/>
      <c r="BF218" s="102"/>
      <c r="BG218" s="102"/>
      <c r="BH218" s="102"/>
      <c r="BR218" s="117"/>
      <c r="BS218" s="125"/>
      <c r="CD218" s="102"/>
      <c r="CE218" s="102"/>
    </row>
    <row r="219" spans="1:83" s="45" customFormat="1">
      <c r="A219" s="71"/>
      <c r="B219" s="36"/>
      <c r="C219" s="72"/>
      <c r="D219" s="72"/>
      <c r="E219" s="19"/>
      <c r="F219" s="72"/>
      <c r="G219" s="72"/>
      <c r="H219" s="72"/>
      <c r="I219" s="72"/>
      <c r="J219" s="72"/>
      <c r="K219" s="72"/>
      <c r="L219" s="125"/>
      <c r="M219" s="20"/>
      <c r="N219" s="20"/>
      <c r="O219" s="43"/>
      <c r="AN219" s="46"/>
      <c r="BF219" s="102"/>
      <c r="BG219" s="102"/>
      <c r="BH219" s="102"/>
      <c r="BR219" s="117"/>
      <c r="BS219" s="125"/>
      <c r="CD219" s="102"/>
      <c r="CE219" s="102"/>
    </row>
    <row r="220" spans="1:83" s="45" customFormat="1">
      <c r="A220" s="71"/>
      <c r="B220" s="36"/>
      <c r="C220" s="72"/>
      <c r="D220" s="72"/>
      <c r="E220" s="19"/>
      <c r="F220" s="72"/>
      <c r="G220" s="72"/>
      <c r="H220" s="72"/>
      <c r="I220" s="72"/>
      <c r="J220" s="72"/>
      <c r="K220" s="72"/>
      <c r="L220" s="125"/>
      <c r="M220" s="20"/>
      <c r="N220" s="20"/>
      <c r="O220" s="43"/>
      <c r="AN220" s="46"/>
      <c r="BF220" s="102"/>
      <c r="BG220" s="102"/>
      <c r="BH220" s="102"/>
      <c r="BR220" s="117"/>
      <c r="BS220" s="125"/>
      <c r="CD220" s="102"/>
      <c r="CE220" s="102"/>
    </row>
    <row r="221" spans="1:83" s="45" customFormat="1">
      <c r="A221" s="71"/>
      <c r="B221" s="36"/>
      <c r="C221" s="72"/>
      <c r="D221" s="72"/>
      <c r="E221" s="19"/>
      <c r="F221" s="72"/>
      <c r="G221" s="72"/>
      <c r="H221" s="72"/>
      <c r="I221" s="72"/>
      <c r="J221" s="72"/>
      <c r="K221" s="72"/>
      <c r="L221" s="125"/>
      <c r="M221" s="20"/>
      <c r="N221" s="20"/>
      <c r="O221" s="43"/>
      <c r="AN221" s="46"/>
      <c r="BF221" s="102"/>
      <c r="BG221" s="102"/>
      <c r="BH221" s="102"/>
      <c r="BR221" s="117"/>
      <c r="BS221" s="125"/>
      <c r="CD221" s="102"/>
      <c r="CE221" s="102"/>
    </row>
    <row r="222" spans="1:83" s="45" customFormat="1">
      <c r="A222" s="71"/>
      <c r="B222" s="36"/>
      <c r="C222" s="72"/>
      <c r="D222" s="72"/>
      <c r="E222" s="19"/>
      <c r="F222" s="72"/>
      <c r="G222" s="72"/>
      <c r="H222" s="72"/>
      <c r="I222" s="72"/>
      <c r="J222" s="72"/>
      <c r="K222" s="72"/>
      <c r="L222" s="125"/>
      <c r="M222" s="20"/>
      <c r="N222" s="20"/>
      <c r="O222" s="43"/>
      <c r="AN222" s="46"/>
      <c r="BF222" s="102"/>
      <c r="BG222" s="102"/>
      <c r="BH222" s="102"/>
      <c r="BR222" s="117"/>
      <c r="BS222" s="125"/>
      <c r="CD222" s="102"/>
      <c r="CE222" s="102"/>
    </row>
    <row r="223" spans="1:83" s="45" customFormat="1">
      <c r="A223" s="71"/>
      <c r="B223" s="36"/>
      <c r="C223" s="72"/>
      <c r="D223" s="72"/>
      <c r="E223" s="19"/>
      <c r="F223" s="72"/>
      <c r="G223" s="72"/>
      <c r="H223" s="72"/>
      <c r="I223" s="72"/>
      <c r="J223" s="72"/>
      <c r="K223" s="72"/>
      <c r="L223" s="125"/>
      <c r="M223" s="20"/>
      <c r="N223" s="20"/>
      <c r="O223" s="43"/>
      <c r="AN223" s="46"/>
      <c r="BF223" s="102"/>
      <c r="BG223" s="102"/>
      <c r="BH223" s="102"/>
      <c r="BR223" s="117"/>
      <c r="BS223" s="125"/>
      <c r="CD223" s="102"/>
      <c r="CE223" s="102"/>
    </row>
    <row r="224" spans="1:83" s="45" customFormat="1">
      <c r="A224" s="71"/>
      <c r="B224" s="36"/>
      <c r="C224" s="72"/>
      <c r="D224" s="72"/>
      <c r="E224" s="19"/>
      <c r="F224" s="72"/>
      <c r="G224" s="72"/>
      <c r="H224" s="72"/>
      <c r="I224" s="72"/>
      <c r="J224" s="72"/>
      <c r="K224" s="72"/>
      <c r="L224" s="125"/>
      <c r="M224" s="20"/>
      <c r="N224" s="20"/>
      <c r="O224" s="43"/>
      <c r="AN224" s="46"/>
      <c r="BF224" s="102"/>
      <c r="BG224" s="102"/>
      <c r="BH224" s="102"/>
      <c r="BR224" s="117"/>
      <c r="BS224" s="125"/>
      <c r="CD224" s="102"/>
      <c r="CE224" s="102"/>
    </row>
    <row r="225" spans="1:104" s="45" customFormat="1">
      <c r="A225" s="71"/>
      <c r="B225" s="36"/>
      <c r="C225" s="72"/>
      <c r="D225" s="72"/>
      <c r="E225" s="19"/>
      <c r="F225" s="72"/>
      <c r="G225" s="72"/>
      <c r="H225" s="72"/>
      <c r="I225" s="72"/>
      <c r="J225" s="72"/>
      <c r="K225" s="72"/>
      <c r="L225" s="125"/>
      <c r="M225" s="20"/>
      <c r="N225" s="20"/>
      <c r="O225" s="43"/>
      <c r="AN225" s="46"/>
      <c r="BF225" s="102"/>
      <c r="BG225" s="102"/>
      <c r="BH225" s="102"/>
      <c r="BR225" s="117"/>
      <c r="BS225" s="125"/>
      <c r="CD225" s="102"/>
      <c r="CE225" s="102"/>
    </row>
    <row r="226" spans="1:104" s="45" customFormat="1">
      <c r="A226" s="71"/>
      <c r="B226" s="36"/>
      <c r="C226" s="72"/>
      <c r="D226" s="72"/>
      <c r="E226" s="19"/>
      <c r="F226" s="72"/>
      <c r="G226" s="72"/>
      <c r="H226" s="72"/>
      <c r="I226" s="72"/>
      <c r="J226" s="72"/>
      <c r="K226" s="72"/>
      <c r="L226" s="125"/>
      <c r="M226" s="20"/>
      <c r="N226" s="20"/>
      <c r="O226" s="43"/>
      <c r="AN226" s="46"/>
      <c r="BF226" s="102"/>
      <c r="BG226" s="102"/>
      <c r="BH226" s="102"/>
      <c r="BR226" s="117"/>
      <c r="BS226" s="125"/>
      <c r="CD226" s="102"/>
      <c r="CE226" s="102"/>
    </row>
    <row r="227" spans="1:104" s="45" customFormat="1">
      <c r="A227" s="71"/>
      <c r="B227" s="36"/>
      <c r="C227" s="72"/>
      <c r="D227" s="72"/>
      <c r="E227" s="19"/>
      <c r="F227" s="72"/>
      <c r="G227" s="72"/>
      <c r="H227" s="72"/>
      <c r="I227" s="72"/>
      <c r="J227" s="72"/>
      <c r="K227" s="72"/>
      <c r="L227" s="125"/>
      <c r="M227" s="20"/>
      <c r="N227" s="20"/>
      <c r="O227" s="43"/>
      <c r="AN227" s="46"/>
      <c r="BF227" s="102"/>
      <c r="BG227" s="102"/>
      <c r="BH227" s="102"/>
      <c r="BR227" s="117"/>
      <c r="BS227" s="125"/>
      <c r="CD227" s="102"/>
      <c r="CE227" s="102"/>
    </row>
    <row r="228" spans="1:104" s="45" customFormat="1">
      <c r="A228" s="71"/>
      <c r="B228" s="36"/>
      <c r="C228" s="72"/>
      <c r="D228" s="72"/>
      <c r="E228" s="19"/>
      <c r="F228" s="72"/>
      <c r="G228" s="72"/>
      <c r="H228" s="72"/>
      <c r="I228" s="72"/>
      <c r="J228" s="72"/>
      <c r="K228" s="72"/>
      <c r="L228" s="125"/>
      <c r="M228" s="20"/>
      <c r="N228" s="20"/>
      <c r="O228" s="43"/>
      <c r="AN228" s="46"/>
      <c r="BF228" s="102"/>
      <c r="BG228" s="102"/>
      <c r="BH228" s="102"/>
      <c r="BR228" s="117"/>
      <c r="BS228" s="125"/>
      <c r="CD228" s="102"/>
      <c r="CE228" s="102"/>
    </row>
    <row r="229" spans="1:104" s="45" customFormat="1">
      <c r="A229" s="71"/>
      <c r="B229" s="36"/>
      <c r="C229" s="72"/>
      <c r="D229" s="72"/>
      <c r="E229" s="19"/>
      <c r="F229" s="72"/>
      <c r="G229" s="72"/>
      <c r="H229" s="72"/>
      <c r="I229" s="72"/>
      <c r="J229" s="72"/>
      <c r="K229" s="72"/>
      <c r="L229" s="125"/>
      <c r="M229" s="20"/>
      <c r="N229" s="20"/>
      <c r="O229" s="43"/>
      <c r="AN229" s="46"/>
      <c r="BF229" s="102"/>
      <c r="BG229" s="102"/>
      <c r="BH229" s="102"/>
      <c r="BR229" s="117"/>
      <c r="BS229" s="125"/>
      <c r="CD229" s="102"/>
      <c r="CE229" s="102"/>
    </row>
    <row r="230" spans="1:104" s="45" customFormat="1">
      <c r="A230" s="71"/>
      <c r="B230" s="36"/>
      <c r="C230" s="72"/>
      <c r="D230" s="72"/>
      <c r="E230" s="19"/>
      <c r="F230" s="72"/>
      <c r="G230" s="72"/>
      <c r="H230" s="72"/>
      <c r="I230" s="72"/>
      <c r="J230" s="72"/>
      <c r="K230" s="72"/>
      <c r="L230" s="125"/>
      <c r="M230" s="20"/>
      <c r="N230" s="20"/>
      <c r="O230" s="43"/>
      <c r="AN230" s="46"/>
      <c r="BF230" s="102"/>
      <c r="BG230" s="102"/>
      <c r="BH230" s="102"/>
      <c r="BR230" s="117"/>
      <c r="BS230" s="125"/>
      <c r="CD230" s="102"/>
      <c r="CE230" s="102"/>
    </row>
    <row r="231" spans="1:104" s="45" customFormat="1">
      <c r="A231" s="71"/>
      <c r="B231" s="36"/>
      <c r="C231" s="72"/>
      <c r="D231" s="72"/>
      <c r="E231" s="19"/>
      <c r="F231" s="72"/>
      <c r="G231" s="72"/>
      <c r="H231" s="72"/>
      <c r="I231" s="72"/>
      <c r="J231" s="72"/>
      <c r="K231" s="72"/>
      <c r="L231" s="125"/>
      <c r="M231" s="20"/>
      <c r="N231" s="20"/>
      <c r="O231" s="43"/>
      <c r="AN231" s="46"/>
      <c r="BF231" s="102"/>
      <c r="BG231" s="102"/>
      <c r="BH231" s="102"/>
      <c r="BR231" s="117"/>
      <c r="BS231" s="125"/>
      <c r="CD231" s="102"/>
      <c r="CE231" s="102"/>
    </row>
    <row r="232" spans="1:104" s="45" customFormat="1">
      <c r="A232" s="71"/>
      <c r="B232" s="36"/>
      <c r="C232" s="72"/>
      <c r="D232" s="72"/>
      <c r="E232" s="19"/>
      <c r="F232" s="72"/>
      <c r="G232" s="72"/>
      <c r="H232" s="72"/>
      <c r="I232" s="72"/>
      <c r="J232" s="72"/>
      <c r="K232" s="72"/>
      <c r="L232" s="125"/>
      <c r="M232" s="20"/>
      <c r="N232" s="20"/>
      <c r="O232" s="43"/>
      <c r="AN232" s="46"/>
      <c r="BF232" s="102"/>
      <c r="BG232" s="102"/>
      <c r="BH232" s="102"/>
      <c r="BR232" s="117"/>
      <c r="BS232" s="125"/>
      <c r="CD232" s="102"/>
      <c r="CE232" s="102"/>
    </row>
    <row r="233" spans="1:104" s="45" customFormat="1">
      <c r="A233" s="71"/>
      <c r="B233" s="36"/>
      <c r="C233" s="72"/>
      <c r="D233" s="72"/>
      <c r="E233" s="19"/>
      <c r="F233" s="72"/>
      <c r="G233" s="72"/>
      <c r="H233" s="72"/>
      <c r="I233" s="72"/>
      <c r="J233" s="72"/>
      <c r="K233" s="72"/>
      <c r="L233" s="125"/>
      <c r="M233" s="20"/>
      <c r="N233" s="20"/>
      <c r="O233" s="43"/>
      <c r="AN233" s="46"/>
      <c r="BF233" s="102"/>
      <c r="BG233" s="102"/>
      <c r="BH233" s="102"/>
      <c r="BR233" s="117"/>
      <c r="BS233" s="125"/>
      <c r="CD233" s="102"/>
      <c r="CE233" s="102"/>
    </row>
    <row r="234" spans="1:104" s="50" customFormat="1">
      <c r="A234" s="78"/>
      <c r="B234" s="79"/>
      <c r="C234" s="80"/>
      <c r="D234" s="80"/>
      <c r="E234" s="47"/>
      <c r="F234" s="80"/>
      <c r="G234" s="80"/>
      <c r="H234" s="80"/>
      <c r="I234" s="80"/>
      <c r="J234" s="80"/>
      <c r="K234" s="80"/>
      <c r="L234" s="146"/>
      <c r="M234" s="48"/>
      <c r="N234" s="48"/>
      <c r="O234" s="49"/>
      <c r="P234"/>
      <c r="Q234"/>
      <c r="R234"/>
      <c r="T234"/>
      <c r="U234"/>
      <c r="V234"/>
      <c r="W234"/>
      <c r="Y234"/>
      <c r="Z234"/>
      <c r="AA234"/>
      <c r="AB234"/>
      <c r="AD234"/>
      <c r="AE234"/>
      <c r="AF234"/>
      <c r="AG234"/>
      <c r="AI234"/>
      <c r="AJ234"/>
      <c r="AK234"/>
      <c r="AL234"/>
      <c r="AN234" s="55"/>
      <c r="AO234"/>
      <c r="AP234"/>
      <c r="AQ234"/>
      <c r="AS234"/>
      <c r="AT234"/>
      <c r="AU234"/>
      <c r="AV234"/>
      <c r="AX234"/>
      <c r="AY234"/>
      <c r="AZ234"/>
      <c r="BA234"/>
      <c r="BC234"/>
      <c r="BD234"/>
      <c r="BE234"/>
      <c r="BF234" s="103"/>
      <c r="BG234" s="103"/>
      <c r="BH234" s="103"/>
      <c r="BI234"/>
      <c r="BJ234"/>
      <c r="BK234"/>
      <c r="BL234"/>
      <c r="BM234"/>
      <c r="BN234"/>
      <c r="BO234"/>
      <c r="BQ234"/>
      <c r="BR234" s="117"/>
      <c r="BS234" s="125"/>
      <c r="BU234"/>
      <c r="BV234"/>
      <c r="BW234"/>
      <c r="BX234"/>
      <c r="BZ234"/>
      <c r="CA234"/>
      <c r="CB234"/>
      <c r="CC234"/>
      <c r="CD234" s="103"/>
      <c r="CE234" s="103"/>
      <c r="CF234"/>
      <c r="CG234"/>
      <c r="CH234"/>
      <c r="CJ234"/>
      <c r="CK234"/>
      <c r="CL234"/>
      <c r="CM234"/>
      <c r="CO234"/>
      <c r="CP234"/>
      <c r="CQ234"/>
      <c r="CR234"/>
      <c r="CT234"/>
      <c r="CU234"/>
      <c r="CV234"/>
      <c r="CW234"/>
      <c r="CX234"/>
      <c r="CY234"/>
      <c r="CZ234"/>
    </row>
  </sheetData>
  <mergeCells count="13">
    <mergeCell ref="BR2:BS2"/>
    <mergeCell ref="M32:M46"/>
    <mergeCell ref="N32:N38"/>
    <mergeCell ref="F2:H2"/>
    <mergeCell ref="C2:E2"/>
    <mergeCell ref="I2:K2"/>
    <mergeCell ref="BO2:BP2"/>
    <mergeCell ref="BO3:BP3"/>
    <mergeCell ref="M1:O1"/>
    <mergeCell ref="M4:M31"/>
    <mergeCell ref="N4:N12"/>
    <mergeCell ref="N13:N22"/>
    <mergeCell ref="N23:N31"/>
  </mergeCells>
  <pageMargins left="0.23622047244094491" right="0.23622047244094491" top="0.15748031496062992" bottom="0.15748031496062992" header="0.31496062992125984" footer="0.31496062992125984"/>
  <pageSetup paperSize="9" scale="33" orientation="portrait" r:id="rId1"/>
  <rowBreaks count="1" manualBreakCount="1">
    <brk id="62" max="16383" man="1"/>
  </rowBreaks>
  <colBreaks count="5" manualBreakCount="5">
    <brk id="12" max="45" man="1"/>
    <brk id="20" max="45" man="1"/>
    <brk id="30" max="45" man="1"/>
    <brk id="66" max="50" man="1"/>
    <brk id="74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workbookViewId="0">
      <selection activeCell="D53" sqref="D53"/>
    </sheetView>
  </sheetViews>
  <sheetFormatPr defaultRowHeight="15"/>
  <cols>
    <col min="1" max="1" width="11.28515625" bestFit="1" customWidth="1"/>
    <col min="2" max="2" width="41.140625" customWidth="1"/>
    <col min="3" max="3" width="31.140625" customWidth="1"/>
    <col min="4" max="4" width="117.5703125" customWidth="1"/>
  </cols>
  <sheetData>
    <row r="1" spans="1:4" s="154" customFormat="1">
      <c r="A1" t="s">
        <v>469</v>
      </c>
      <c r="B1" s="152" t="s">
        <v>162</v>
      </c>
      <c r="C1" s="164" t="s">
        <v>138</v>
      </c>
      <c r="D1" s="55"/>
    </row>
    <row r="2" spans="1:4" s="154" customFormat="1">
      <c r="A2" t="s">
        <v>469</v>
      </c>
      <c r="B2" s="152" t="s">
        <v>157</v>
      </c>
      <c r="C2" s="163" t="s">
        <v>232</v>
      </c>
      <c r="D2" s="55"/>
    </row>
    <row r="3" spans="1:4" s="154" customFormat="1">
      <c r="A3" t="s">
        <v>469</v>
      </c>
      <c r="B3" s="152" t="s">
        <v>156</v>
      </c>
      <c r="C3" s="151" t="s">
        <v>219</v>
      </c>
      <c r="D3" s="55"/>
    </row>
    <row r="4" spans="1:4" s="154" customFormat="1">
      <c r="A4" t="s">
        <v>469</v>
      </c>
      <c r="B4" s="152" t="s">
        <v>162</v>
      </c>
      <c r="C4" s="164" t="s">
        <v>291</v>
      </c>
      <c r="D4" s="55"/>
    </row>
    <row r="5" spans="1:4" s="154" customFormat="1">
      <c r="A5" t="s">
        <v>469</v>
      </c>
      <c r="B5" s="152" t="s">
        <v>154</v>
      </c>
      <c r="C5" s="164" t="s">
        <v>441</v>
      </c>
      <c r="D5" s="55"/>
    </row>
    <row r="6" spans="1:4" s="154" customFormat="1">
      <c r="A6" t="s">
        <v>469</v>
      </c>
      <c r="B6" s="152" t="s">
        <v>159</v>
      </c>
      <c r="C6" s="164" t="s">
        <v>132</v>
      </c>
      <c r="D6" s="55"/>
    </row>
    <row r="7" spans="1:4" s="154" customFormat="1">
      <c r="A7" t="s">
        <v>469</v>
      </c>
      <c r="B7" s="152" t="s">
        <v>163</v>
      </c>
      <c r="C7" s="164" t="s">
        <v>448</v>
      </c>
      <c r="D7" s="55"/>
    </row>
    <row r="8" spans="1:4" s="154" customFormat="1">
      <c r="A8" t="s">
        <v>469</v>
      </c>
      <c r="B8" s="152" t="s">
        <v>162</v>
      </c>
      <c r="C8" s="164" t="s">
        <v>451</v>
      </c>
      <c r="D8" s="55"/>
    </row>
    <row r="9" spans="1:4" s="154" customFormat="1">
      <c r="A9" t="s">
        <v>469</v>
      </c>
      <c r="B9" s="152" t="s">
        <v>157</v>
      </c>
      <c r="C9" s="163" t="s">
        <v>128</v>
      </c>
      <c r="D9" s="55"/>
    </row>
    <row r="10" spans="1:4" s="154" customFormat="1">
      <c r="A10" t="s">
        <v>469</v>
      </c>
      <c r="B10" s="152" t="s">
        <v>160</v>
      </c>
      <c r="C10" s="163" t="s">
        <v>442</v>
      </c>
      <c r="D10" s="55"/>
    </row>
    <row r="11" spans="1:4" s="154" customFormat="1">
      <c r="A11" t="s">
        <v>469</v>
      </c>
      <c r="B11" s="152" t="s">
        <v>165</v>
      </c>
      <c r="C11" s="164" t="s">
        <v>292</v>
      </c>
      <c r="D11" s="55"/>
    </row>
    <row r="12" spans="1:4" s="154" customFormat="1">
      <c r="A12" t="s">
        <v>469</v>
      </c>
      <c r="B12" s="152" t="s">
        <v>153</v>
      </c>
      <c r="C12" s="163" t="s">
        <v>125</v>
      </c>
      <c r="D12" s="55"/>
    </row>
    <row r="13" spans="1:4" s="154" customFormat="1">
      <c r="A13" t="s">
        <v>469</v>
      </c>
      <c r="B13" s="152" t="s">
        <v>162</v>
      </c>
      <c r="C13" s="164" t="s">
        <v>141</v>
      </c>
      <c r="D13" s="55"/>
    </row>
    <row r="14" spans="1:4" s="154" customFormat="1">
      <c r="A14" t="s">
        <v>469</v>
      </c>
      <c r="B14" s="152" t="s">
        <v>172</v>
      </c>
      <c r="C14" s="164" t="s">
        <v>466</v>
      </c>
      <c r="D14" s="55"/>
    </row>
    <row r="15" spans="1:4" s="154" customFormat="1">
      <c r="A15" t="s">
        <v>469</v>
      </c>
      <c r="B15" s="152" t="s">
        <v>169</v>
      </c>
      <c r="C15" s="164" t="s">
        <v>458</v>
      </c>
      <c r="D15" s="55"/>
    </row>
    <row r="16" spans="1:4" s="154" customFormat="1">
      <c r="A16" t="s">
        <v>469</v>
      </c>
      <c r="B16" s="152" t="s">
        <v>160</v>
      </c>
      <c r="C16" s="164" t="s">
        <v>133</v>
      </c>
      <c r="D16" s="55"/>
    </row>
    <row r="17" spans="1:4" s="154" customFormat="1">
      <c r="A17" t="s">
        <v>469</v>
      </c>
      <c r="B17" s="152" t="s">
        <v>164</v>
      </c>
      <c r="C17" s="164" t="s">
        <v>146</v>
      </c>
      <c r="D17" s="55"/>
    </row>
    <row r="18" spans="1:4" s="154" customFormat="1">
      <c r="A18" t="s">
        <v>469</v>
      </c>
      <c r="B18" s="152" t="s">
        <v>156</v>
      </c>
      <c r="C18" s="151" t="s">
        <v>221</v>
      </c>
      <c r="D18" s="55"/>
    </row>
    <row r="19" spans="1:4" s="154" customFormat="1">
      <c r="A19" t="s">
        <v>469</v>
      </c>
      <c r="B19" s="152" t="s">
        <v>172</v>
      </c>
      <c r="C19" s="164" t="s">
        <v>465</v>
      </c>
      <c r="D19" s="55"/>
    </row>
    <row r="20" spans="1:4" s="154" customFormat="1">
      <c r="A20" t="s">
        <v>469</v>
      </c>
      <c r="B20" s="152" t="s">
        <v>162</v>
      </c>
      <c r="C20" s="164" t="s">
        <v>139</v>
      </c>
      <c r="D20" s="55"/>
    </row>
    <row r="21" spans="1:4" s="154" customFormat="1">
      <c r="A21" t="s">
        <v>469</v>
      </c>
      <c r="B21" s="152" t="s">
        <v>152</v>
      </c>
      <c r="C21" s="164" t="s">
        <v>123</v>
      </c>
      <c r="D21" s="55"/>
    </row>
    <row r="22" spans="1:4" s="154" customFormat="1">
      <c r="A22" t="s">
        <v>469</v>
      </c>
      <c r="B22" s="152" t="s">
        <v>169</v>
      </c>
      <c r="C22" s="164" t="s">
        <v>460</v>
      </c>
      <c r="D22" s="55"/>
    </row>
    <row r="23" spans="1:4" s="154" customFormat="1">
      <c r="A23" t="s">
        <v>469</v>
      </c>
      <c r="B23" s="152" t="s">
        <v>152</v>
      </c>
      <c r="C23" s="164" t="s">
        <v>439</v>
      </c>
      <c r="D23" s="55"/>
    </row>
    <row r="24" spans="1:4" s="154" customFormat="1">
      <c r="A24" t="s">
        <v>469</v>
      </c>
      <c r="B24" s="152" t="s">
        <v>152</v>
      </c>
      <c r="C24" s="164" t="s">
        <v>121</v>
      </c>
      <c r="D24" s="55"/>
    </row>
    <row r="25" spans="1:4" s="154" customFormat="1">
      <c r="A25" t="s">
        <v>469</v>
      </c>
      <c r="B25" s="152" t="s">
        <v>156</v>
      </c>
      <c r="C25" s="151" t="s">
        <v>222</v>
      </c>
      <c r="D25" s="55"/>
    </row>
    <row r="26" spans="1:4" s="154" customFormat="1">
      <c r="A26" t="s">
        <v>469</v>
      </c>
      <c r="B26" s="152" t="s">
        <v>153</v>
      </c>
      <c r="C26" s="163" t="s">
        <v>266</v>
      </c>
      <c r="D26" s="55"/>
    </row>
    <row r="27" spans="1:4" s="154" customFormat="1">
      <c r="A27" t="s">
        <v>469</v>
      </c>
      <c r="B27" s="152" t="s">
        <v>162</v>
      </c>
      <c r="C27" s="164" t="s">
        <v>445</v>
      </c>
      <c r="D27" s="55"/>
    </row>
    <row r="28" spans="1:4">
      <c r="A28" t="s">
        <v>469</v>
      </c>
      <c r="B28" s="152" t="s">
        <v>162</v>
      </c>
      <c r="C28" s="165" t="s">
        <v>527</v>
      </c>
      <c r="D28" s="55" t="s">
        <v>528</v>
      </c>
    </row>
    <row r="29" spans="1:4">
      <c r="A29" t="s">
        <v>469</v>
      </c>
      <c r="B29" s="152" t="s">
        <v>160</v>
      </c>
      <c r="C29" s="163" t="s">
        <v>227</v>
      </c>
      <c r="D29" s="55"/>
    </row>
    <row r="30" spans="1:4">
      <c r="A30" t="s">
        <v>469</v>
      </c>
      <c r="B30" s="152" t="s">
        <v>164</v>
      </c>
      <c r="C30" s="164" t="s">
        <v>147</v>
      </c>
      <c r="D30" s="55"/>
    </row>
    <row r="31" spans="1:4">
      <c r="A31" t="s">
        <v>469</v>
      </c>
      <c r="B31" s="152" t="s">
        <v>170</v>
      </c>
      <c r="C31" s="164" t="s">
        <v>461</v>
      </c>
      <c r="D31" s="55"/>
    </row>
    <row r="32" spans="1:4">
      <c r="A32" t="s">
        <v>469</v>
      </c>
      <c r="B32" s="152" t="s">
        <v>170</v>
      </c>
      <c r="C32" s="164" t="s">
        <v>467</v>
      </c>
      <c r="D32" s="55"/>
    </row>
    <row r="33" spans="1:4">
      <c r="A33" t="s">
        <v>469</v>
      </c>
      <c r="B33" s="152" t="s">
        <v>177</v>
      </c>
      <c r="C33" s="164" t="s">
        <v>199</v>
      </c>
      <c r="D33" s="55"/>
    </row>
    <row r="34" spans="1:4">
      <c r="A34" t="s">
        <v>469</v>
      </c>
      <c r="B34" s="152" t="s">
        <v>170</v>
      </c>
      <c r="C34" s="164" t="s">
        <v>468</v>
      </c>
      <c r="D34" s="55"/>
    </row>
    <row r="35" spans="1:4">
      <c r="A35" t="s">
        <v>469</v>
      </c>
      <c r="B35" s="152" t="s">
        <v>162</v>
      </c>
      <c r="C35" s="164" t="s">
        <v>449</v>
      </c>
      <c r="D35" s="55"/>
    </row>
    <row r="36" spans="1:4">
      <c r="A36" t="s">
        <v>469</v>
      </c>
      <c r="B36" s="152" t="s">
        <v>170</v>
      </c>
      <c r="C36" s="164" t="s">
        <v>462</v>
      </c>
      <c r="D36" s="55"/>
    </row>
    <row r="37" spans="1:4">
      <c r="A37" t="s">
        <v>469</v>
      </c>
      <c r="B37" s="152" t="s">
        <v>162</v>
      </c>
      <c r="C37" s="164" t="s">
        <v>452</v>
      </c>
      <c r="D37" s="55"/>
    </row>
    <row r="38" spans="1:4">
      <c r="A38" t="s">
        <v>469</v>
      </c>
      <c r="B38" s="152" t="s">
        <v>154</v>
      </c>
      <c r="C38" s="164" t="s">
        <v>126</v>
      </c>
      <c r="D38" s="55"/>
    </row>
    <row r="39" spans="1:4">
      <c r="A39" t="s">
        <v>469</v>
      </c>
      <c r="B39" s="152" t="s">
        <v>155</v>
      </c>
      <c r="C39" s="163" t="s">
        <v>127</v>
      </c>
      <c r="D39" s="55"/>
    </row>
    <row r="40" spans="1:4">
      <c r="A40" t="s">
        <v>469</v>
      </c>
      <c r="B40" s="152" t="s">
        <v>163</v>
      </c>
      <c r="C40" s="164" t="s">
        <v>447</v>
      </c>
      <c r="D40" s="55"/>
    </row>
    <row r="41" spans="1:4">
      <c r="A41" t="s">
        <v>469</v>
      </c>
      <c r="B41" s="152" t="s">
        <v>171</v>
      </c>
      <c r="C41" s="164" t="s">
        <v>463</v>
      </c>
      <c r="D41" s="55"/>
    </row>
    <row r="42" spans="1:4">
      <c r="A42" t="s">
        <v>469</v>
      </c>
      <c r="B42" s="152" t="s">
        <v>163</v>
      </c>
      <c r="C42" s="164" t="s">
        <v>446</v>
      </c>
      <c r="D42" s="55"/>
    </row>
    <row r="43" spans="1:4">
      <c r="A43" t="s">
        <v>469</v>
      </c>
      <c r="B43" s="152" t="s">
        <v>163</v>
      </c>
      <c r="C43" s="164" t="s">
        <v>453</v>
      </c>
      <c r="D43" s="55"/>
    </row>
    <row r="44" spans="1:4">
      <c r="A44" t="s">
        <v>469</v>
      </c>
      <c r="B44" s="152" t="s">
        <v>171</v>
      </c>
      <c r="C44" s="164" t="s">
        <v>464</v>
      </c>
      <c r="D44" s="55"/>
    </row>
    <row r="45" spans="1:4">
      <c r="A45" t="s">
        <v>469</v>
      </c>
      <c r="B45" s="152" t="s">
        <v>156</v>
      </c>
      <c r="C45" s="163" t="s">
        <v>223</v>
      </c>
      <c r="D45" s="55"/>
    </row>
    <row r="46" spans="1:4">
      <c r="A46" t="s">
        <v>469</v>
      </c>
      <c r="B46" s="152" t="s">
        <v>160</v>
      </c>
      <c r="C46" s="163" t="s">
        <v>135</v>
      </c>
      <c r="D46" s="55"/>
    </row>
    <row r="47" spans="1:4">
      <c r="A47" t="s">
        <v>469</v>
      </c>
      <c r="B47" s="152" t="s">
        <v>163</v>
      </c>
      <c r="C47" s="164" t="s">
        <v>455</v>
      </c>
      <c r="D47" s="55"/>
    </row>
    <row r="48" spans="1:4">
      <c r="A48" t="s">
        <v>469</v>
      </c>
      <c r="B48" s="152" t="s">
        <v>158</v>
      </c>
      <c r="C48" s="164" t="s">
        <v>130</v>
      </c>
      <c r="D48" s="55"/>
    </row>
    <row r="49" spans="1:4">
      <c r="A49" t="s">
        <v>469</v>
      </c>
      <c r="B49" s="152" t="s">
        <v>163</v>
      </c>
      <c r="C49" s="164" t="s">
        <v>456</v>
      </c>
      <c r="D49" s="55"/>
    </row>
    <row r="50" spans="1:4">
      <c r="A50" t="s">
        <v>469</v>
      </c>
      <c r="B50" s="152" t="s">
        <v>162</v>
      </c>
      <c r="C50" s="164" t="s">
        <v>450</v>
      </c>
      <c r="D50" s="55"/>
    </row>
    <row r="51" spans="1:4">
      <c r="A51" t="s">
        <v>469</v>
      </c>
      <c r="B51" s="152" t="s">
        <v>161</v>
      </c>
      <c r="C51" s="164" t="s">
        <v>444</v>
      </c>
      <c r="D51" s="55"/>
    </row>
    <row r="52" spans="1:4">
      <c r="A52" t="s">
        <v>469</v>
      </c>
      <c r="B52" s="152" t="s">
        <v>157</v>
      </c>
      <c r="C52" s="163" t="s">
        <v>237</v>
      </c>
      <c r="D52" s="55"/>
    </row>
    <row r="53" spans="1:4" ht="15.75">
      <c r="A53" t="s">
        <v>469</v>
      </c>
      <c r="B53" s="152" t="s">
        <v>166</v>
      </c>
      <c r="C53" s="163" t="s">
        <v>148</v>
      </c>
      <c r="D53" s="178" t="s">
        <v>540</v>
      </c>
    </row>
    <row r="54" spans="1:4">
      <c r="A54" t="s">
        <v>469</v>
      </c>
      <c r="B54" s="152" t="s">
        <v>168</v>
      </c>
      <c r="C54" s="164" t="s">
        <v>459</v>
      </c>
      <c r="D54" s="55"/>
    </row>
    <row r="55" spans="1:4">
      <c r="A55" t="s">
        <v>469</v>
      </c>
      <c r="B55" s="152" t="s">
        <v>158</v>
      </c>
      <c r="C55" s="164" t="s">
        <v>131</v>
      </c>
      <c r="D55" s="55"/>
    </row>
    <row r="56" spans="1:4">
      <c r="A56" t="s">
        <v>469</v>
      </c>
      <c r="B56" s="152" t="s">
        <v>162</v>
      </c>
      <c r="C56" s="164" t="s">
        <v>492</v>
      </c>
      <c r="D56" s="55"/>
    </row>
    <row r="57" spans="1:4">
      <c r="A57" t="s">
        <v>469</v>
      </c>
      <c r="B57" s="152" t="s">
        <v>163</v>
      </c>
      <c r="C57" s="164" t="s">
        <v>457</v>
      </c>
      <c r="D57" s="55"/>
    </row>
    <row r="58" spans="1:4">
      <c r="A58" t="s">
        <v>469</v>
      </c>
      <c r="B58" s="152" t="s">
        <v>156</v>
      </c>
      <c r="C58" s="151" t="s">
        <v>224</v>
      </c>
      <c r="D58" s="55"/>
    </row>
    <row r="59" spans="1:4">
      <c r="A59" t="s">
        <v>469</v>
      </c>
      <c r="B59" s="152" t="s">
        <v>163</v>
      </c>
      <c r="C59" s="164" t="s">
        <v>454</v>
      </c>
      <c r="D59" s="55"/>
    </row>
    <row r="60" spans="1:4">
      <c r="A60" t="s">
        <v>469</v>
      </c>
      <c r="B60" s="152" t="s">
        <v>162</v>
      </c>
      <c r="C60" s="164" t="s">
        <v>140</v>
      </c>
      <c r="D60" s="55"/>
    </row>
    <row r="61" spans="1:4">
      <c r="A61" t="s">
        <v>469</v>
      </c>
      <c r="B61" s="152" t="s">
        <v>167</v>
      </c>
      <c r="C61" s="164" t="s">
        <v>149</v>
      </c>
      <c r="D61" s="55"/>
    </row>
    <row r="62" spans="1:4">
      <c r="A62" t="s">
        <v>469</v>
      </c>
      <c r="B62" s="152" t="s">
        <v>152</v>
      </c>
      <c r="C62" s="164" t="s">
        <v>438</v>
      </c>
      <c r="D62" s="55"/>
    </row>
    <row r="63" spans="1:4">
      <c r="A63" t="s">
        <v>469</v>
      </c>
      <c r="B63" s="152" t="s">
        <v>153</v>
      </c>
      <c r="C63" s="163" t="s">
        <v>440</v>
      </c>
      <c r="D63" s="55"/>
    </row>
    <row r="64" spans="1:4">
      <c r="A64" t="s">
        <v>469</v>
      </c>
      <c r="B64" s="152" t="s">
        <v>168</v>
      </c>
      <c r="C64" s="164" t="s">
        <v>535</v>
      </c>
      <c r="D64" s="55"/>
    </row>
    <row r="65" spans="1:4">
      <c r="A65" t="s">
        <v>469</v>
      </c>
      <c r="B65" s="152" t="s">
        <v>161</v>
      </c>
      <c r="C65" s="164" t="s">
        <v>443</v>
      </c>
      <c r="D65" s="55"/>
    </row>
    <row r="66" spans="1:4">
      <c r="A66" s="154"/>
      <c r="B66" s="136" t="s">
        <v>259</v>
      </c>
      <c r="C66" s="137" t="s">
        <v>260</v>
      </c>
      <c r="D66" s="133" t="s">
        <v>261</v>
      </c>
    </row>
    <row r="67" spans="1:4">
      <c r="A67" s="154"/>
      <c r="B67" s="136" t="s">
        <v>259</v>
      </c>
      <c r="C67" s="134" t="s">
        <v>262</v>
      </c>
      <c r="D67" s="133" t="s">
        <v>261</v>
      </c>
    </row>
    <row r="68" spans="1:4">
      <c r="A68" s="154"/>
      <c r="B68" s="136" t="s">
        <v>259</v>
      </c>
      <c r="C68" s="135" t="s">
        <v>474</v>
      </c>
      <c r="D68" s="133" t="s">
        <v>480</v>
      </c>
    </row>
    <row r="69" spans="1:4">
      <c r="A69" s="154"/>
      <c r="B69" s="136" t="s">
        <v>259</v>
      </c>
      <c r="C69" s="135" t="s">
        <v>280</v>
      </c>
      <c r="D69" s="155"/>
    </row>
    <row r="70" spans="1:4">
      <c r="A70" s="154"/>
      <c r="B70" s="136" t="s">
        <v>259</v>
      </c>
      <c r="C70" s="135" t="s">
        <v>281</v>
      </c>
      <c r="D70" s="155"/>
    </row>
    <row r="71" spans="1:4">
      <c r="A71" s="154"/>
      <c r="B71" s="136" t="s">
        <v>259</v>
      </c>
      <c r="C71" s="135" t="s">
        <v>515</v>
      </c>
      <c r="D71" s="139" t="s">
        <v>472</v>
      </c>
    </row>
    <row r="72" spans="1:4">
      <c r="A72" s="154"/>
      <c r="B72" s="136" t="s">
        <v>259</v>
      </c>
      <c r="C72" s="135" t="s">
        <v>516</v>
      </c>
      <c r="D72" s="139" t="s">
        <v>472</v>
      </c>
    </row>
    <row r="73" spans="1:4">
      <c r="A73" s="154"/>
      <c r="B73" s="136" t="s">
        <v>259</v>
      </c>
      <c r="C73" s="134" t="s">
        <v>263</v>
      </c>
      <c r="D73" s="139" t="s">
        <v>264</v>
      </c>
    </row>
    <row r="74" spans="1:4">
      <c r="A74" s="154"/>
      <c r="B74" s="136" t="s">
        <v>259</v>
      </c>
      <c r="C74" s="135" t="s">
        <v>475</v>
      </c>
      <c r="D74" s="139" t="s">
        <v>479</v>
      </c>
    </row>
    <row r="75" spans="1:4">
      <c r="A75" s="154"/>
      <c r="B75" s="136" t="s">
        <v>259</v>
      </c>
      <c r="C75" s="134" t="s">
        <v>265</v>
      </c>
      <c r="D75" s="139" t="s">
        <v>264</v>
      </c>
    </row>
    <row r="76" spans="1:4">
      <c r="A76" s="154"/>
      <c r="B76" s="136" t="s">
        <v>259</v>
      </c>
      <c r="C76" s="134" t="s">
        <v>266</v>
      </c>
      <c r="D76" s="139" t="s">
        <v>267</v>
      </c>
    </row>
    <row r="77" spans="1:4">
      <c r="A77" s="154"/>
      <c r="B77" s="136" t="s">
        <v>259</v>
      </c>
      <c r="C77" s="135" t="s">
        <v>478</v>
      </c>
      <c r="D77" s="139" t="s">
        <v>264</v>
      </c>
    </row>
    <row r="78" spans="1:4">
      <c r="A78" s="154"/>
      <c r="B78" s="136" t="s">
        <v>259</v>
      </c>
      <c r="C78" s="135" t="s">
        <v>473</v>
      </c>
      <c r="D78" s="139" t="s">
        <v>472</v>
      </c>
    </row>
    <row r="79" spans="1:4">
      <c r="A79" s="154"/>
      <c r="B79" s="136" t="s">
        <v>259</v>
      </c>
      <c r="C79" s="134" t="s">
        <v>268</v>
      </c>
      <c r="D79" s="133" t="s">
        <v>261</v>
      </c>
    </row>
    <row r="80" spans="1:4">
      <c r="A80" s="154"/>
      <c r="B80" s="136" t="s">
        <v>259</v>
      </c>
      <c r="C80" s="134" t="s">
        <v>269</v>
      </c>
      <c r="D80" s="139" t="s">
        <v>264</v>
      </c>
    </row>
    <row r="81" spans="1:4">
      <c r="A81" s="154"/>
      <c r="B81" s="136" t="s">
        <v>259</v>
      </c>
      <c r="C81" s="151" t="s">
        <v>270</v>
      </c>
      <c r="D81" s="139" t="s">
        <v>472</v>
      </c>
    </row>
    <row r="82" spans="1:4">
      <c r="A82" s="154"/>
      <c r="B82" s="136" t="s">
        <v>259</v>
      </c>
      <c r="C82" s="151" t="s">
        <v>271</v>
      </c>
      <c r="D82" s="139" t="s">
        <v>472</v>
      </c>
    </row>
    <row r="83" spans="1:4">
      <c r="A83" s="154"/>
      <c r="B83" s="136" t="s">
        <v>259</v>
      </c>
      <c r="C83" s="135" t="s">
        <v>470</v>
      </c>
      <c r="D83" s="139" t="s">
        <v>471</v>
      </c>
    </row>
    <row r="84" spans="1:4">
      <c r="A84" s="154"/>
      <c r="B84" s="136" t="s">
        <v>259</v>
      </c>
      <c r="C84" s="151" t="s">
        <v>272</v>
      </c>
      <c r="D84" s="139" t="s">
        <v>472</v>
      </c>
    </row>
    <row r="85" spans="1:4">
      <c r="A85" s="154"/>
      <c r="B85" s="136" t="s">
        <v>259</v>
      </c>
      <c r="C85" s="134" t="s">
        <v>273</v>
      </c>
      <c r="D85" s="139" t="s">
        <v>274</v>
      </c>
    </row>
    <row r="86" spans="1:4">
      <c r="A86" s="154"/>
      <c r="B86" s="136" t="s">
        <v>259</v>
      </c>
      <c r="C86" s="135" t="s">
        <v>279</v>
      </c>
      <c r="D86" s="133" t="s">
        <v>261</v>
      </c>
    </row>
    <row r="87" spans="1:4">
      <c r="A87" s="154"/>
      <c r="B87" s="136" t="s">
        <v>259</v>
      </c>
      <c r="C87" s="134" t="s">
        <v>275</v>
      </c>
      <c r="D87" s="139" t="s">
        <v>264</v>
      </c>
    </row>
    <row r="88" spans="1:4">
      <c r="A88" s="154"/>
      <c r="B88" s="136" t="s">
        <v>259</v>
      </c>
      <c r="C88" s="134" t="s">
        <v>276</v>
      </c>
      <c r="D88" s="139" t="s">
        <v>264</v>
      </c>
    </row>
    <row r="89" spans="1:4">
      <c r="A89" s="154"/>
      <c r="B89" s="136" t="s">
        <v>259</v>
      </c>
      <c r="C89" s="135" t="s">
        <v>283</v>
      </c>
      <c r="D89" s="139" t="s">
        <v>476</v>
      </c>
    </row>
    <row r="90" spans="1:4">
      <c r="A90" s="154"/>
      <c r="B90" s="136" t="s">
        <v>259</v>
      </c>
      <c r="C90" s="135" t="s">
        <v>282</v>
      </c>
      <c r="D90" s="139" t="s">
        <v>472</v>
      </c>
    </row>
    <row r="91" spans="1:4">
      <c r="A91" s="154"/>
      <c r="B91" s="136" t="s">
        <v>259</v>
      </c>
      <c r="C91" s="134" t="s">
        <v>277</v>
      </c>
      <c r="D91" s="139" t="s">
        <v>264</v>
      </c>
    </row>
    <row r="92" spans="1:4">
      <c r="A92" s="154"/>
      <c r="B92" s="136" t="s">
        <v>259</v>
      </c>
      <c r="C92" s="134" t="s">
        <v>278</v>
      </c>
      <c r="D92" s="139" t="s">
        <v>267</v>
      </c>
    </row>
    <row r="93" spans="1:4">
      <c r="A93" s="154"/>
      <c r="B93" s="136" t="s">
        <v>259</v>
      </c>
      <c r="C93" s="135" t="s">
        <v>477</v>
      </c>
      <c r="D93" s="133" t="s">
        <v>261</v>
      </c>
    </row>
    <row r="94" spans="1:4">
      <c r="B94" s="136" t="s">
        <v>212</v>
      </c>
      <c r="C94" s="151" t="s">
        <v>232</v>
      </c>
      <c r="D94" s="133" t="s">
        <v>233</v>
      </c>
    </row>
    <row r="95" spans="1:4">
      <c r="B95" s="136" t="s">
        <v>212</v>
      </c>
      <c r="C95" s="151" t="s">
        <v>244</v>
      </c>
      <c r="D95" s="133" t="s">
        <v>245</v>
      </c>
    </row>
    <row r="96" spans="1:4">
      <c r="B96" s="136" t="s">
        <v>212</v>
      </c>
      <c r="C96" s="151" t="s">
        <v>128</v>
      </c>
      <c r="D96" s="133" t="s">
        <v>233</v>
      </c>
    </row>
    <row r="97" spans="2:4">
      <c r="B97" s="136" t="s">
        <v>212</v>
      </c>
      <c r="C97" s="151" t="s">
        <v>225</v>
      </c>
      <c r="D97" s="133" t="s">
        <v>226</v>
      </c>
    </row>
    <row r="98" spans="2:4">
      <c r="B98" s="136" t="s">
        <v>212</v>
      </c>
      <c r="C98" s="151" t="s">
        <v>248</v>
      </c>
      <c r="D98" s="157" t="s">
        <v>249</v>
      </c>
    </row>
    <row r="99" spans="2:4">
      <c r="B99" s="136" t="s">
        <v>212</v>
      </c>
      <c r="C99" s="151" t="s">
        <v>240</v>
      </c>
      <c r="D99" s="133" t="s">
        <v>241</v>
      </c>
    </row>
    <row r="100" spans="2:4">
      <c r="B100" s="136" t="s">
        <v>212</v>
      </c>
      <c r="C100" s="150" t="s">
        <v>255</v>
      </c>
      <c r="D100" s="133" t="s">
        <v>485</v>
      </c>
    </row>
    <row r="101" spans="2:4">
      <c r="B101" s="136" t="s">
        <v>212</v>
      </c>
      <c r="C101" s="151" t="s">
        <v>234</v>
      </c>
      <c r="D101" s="133" t="s">
        <v>233</v>
      </c>
    </row>
    <row r="102" spans="2:4">
      <c r="B102" s="136" t="s">
        <v>212</v>
      </c>
      <c r="C102" s="151" t="s">
        <v>229</v>
      </c>
      <c r="D102" s="158" t="s">
        <v>230</v>
      </c>
    </row>
    <row r="103" spans="2:4">
      <c r="B103" s="136" t="s">
        <v>212</v>
      </c>
      <c r="C103" s="151" t="s">
        <v>486</v>
      </c>
      <c r="D103" s="133" t="s">
        <v>245</v>
      </c>
    </row>
    <row r="104" spans="2:4">
      <c r="B104" s="136" t="s">
        <v>212</v>
      </c>
      <c r="C104" s="151" t="s">
        <v>246</v>
      </c>
      <c r="D104" s="133" t="s">
        <v>245</v>
      </c>
    </row>
    <row r="105" spans="2:4">
      <c r="B105" s="136" t="s">
        <v>212</v>
      </c>
      <c r="C105" s="151" t="s">
        <v>250</v>
      </c>
      <c r="D105" s="157" t="s">
        <v>249</v>
      </c>
    </row>
    <row r="106" spans="2:4">
      <c r="B106" s="136" t="s">
        <v>212</v>
      </c>
      <c r="C106" s="151" t="s">
        <v>214</v>
      </c>
      <c r="D106" s="158" t="s">
        <v>213</v>
      </c>
    </row>
    <row r="107" spans="2:4">
      <c r="B107" s="136" t="s">
        <v>212</v>
      </c>
      <c r="C107" s="151" t="s">
        <v>231</v>
      </c>
      <c r="D107" s="158" t="s">
        <v>230</v>
      </c>
    </row>
    <row r="108" spans="2:4">
      <c r="B108" s="136" t="s">
        <v>212</v>
      </c>
      <c r="C108" s="151" t="s">
        <v>235</v>
      </c>
      <c r="D108" s="133" t="s">
        <v>233</v>
      </c>
    </row>
    <row r="109" spans="2:4">
      <c r="B109" s="136" t="s">
        <v>212</v>
      </c>
      <c r="C109" s="151" t="s">
        <v>227</v>
      </c>
      <c r="D109" s="133" t="s">
        <v>226</v>
      </c>
    </row>
    <row r="110" spans="2:4">
      <c r="B110" s="136" t="s">
        <v>212</v>
      </c>
      <c r="C110" s="151" t="s">
        <v>242</v>
      </c>
      <c r="D110" s="133" t="s">
        <v>241</v>
      </c>
    </row>
    <row r="111" spans="2:4">
      <c r="B111" s="136" t="s">
        <v>212</v>
      </c>
      <c r="C111" s="151" t="s">
        <v>216</v>
      </c>
      <c r="D111" s="133" t="s">
        <v>217</v>
      </c>
    </row>
    <row r="112" spans="2:4">
      <c r="B112" s="136" t="s">
        <v>212</v>
      </c>
      <c r="C112" s="151" t="s">
        <v>487</v>
      </c>
      <c r="D112" s="133" t="s">
        <v>245</v>
      </c>
    </row>
    <row r="113" spans="2:4">
      <c r="B113" s="136" t="s">
        <v>212</v>
      </c>
      <c r="C113" s="151" t="s">
        <v>251</v>
      </c>
      <c r="D113" s="157" t="s">
        <v>249</v>
      </c>
    </row>
    <row r="114" spans="2:4">
      <c r="B114" s="136" t="s">
        <v>212</v>
      </c>
      <c r="C114" s="151" t="s">
        <v>247</v>
      </c>
      <c r="D114" s="133" t="s">
        <v>245</v>
      </c>
    </row>
    <row r="115" spans="2:4">
      <c r="B115" s="136" t="s">
        <v>212</v>
      </c>
      <c r="C115" s="151" t="s">
        <v>127</v>
      </c>
      <c r="D115" s="133" t="s">
        <v>217</v>
      </c>
    </row>
    <row r="116" spans="2:4">
      <c r="B116" s="136" t="s">
        <v>212</v>
      </c>
      <c r="C116" s="151" t="s">
        <v>490</v>
      </c>
      <c r="D116" s="133" t="s">
        <v>233</v>
      </c>
    </row>
    <row r="117" spans="2:4">
      <c r="B117" s="136" t="s">
        <v>212</v>
      </c>
      <c r="C117" s="151" t="s">
        <v>498</v>
      </c>
      <c r="D117" s="157" t="s">
        <v>249</v>
      </c>
    </row>
    <row r="118" spans="2:4">
      <c r="B118" s="136" t="s">
        <v>212</v>
      </c>
      <c r="C118" s="151" t="s">
        <v>236</v>
      </c>
      <c r="D118" s="159" t="s">
        <v>233</v>
      </c>
    </row>
    <row r="119" spans="2:4">
      <c r="B119" s="136" t="s">
        <v>212</v>
      </c>
      <c r="C119" s="151" t="s">
        <v>484</v>
      </c>
      <c r="D119" s="158" t="s">
        <v>220</v>
      </c>
    </row>
    <row r="120" spans="2:4">
      <c r="B120" s="136" t="s">
        <v>212</v>
      </c>
      <c r="C120" s="151" t="s">
        <v>135</v>
      </c>
      <c r="D120" s="133" t="s">
        <v>226</v>
      </c>
    </row>
    <row r="121" spans="2:4">
      <c r="B121" s="136" t="s">
        <v>212</v>
      </c>
      <c r="C121" s="151" t="s">
        <v>481</v>
      </c>
      <c r="D121" s="133" t="s">
        <v>482</v>
      </c>
    </row>
    <row r="122" spans="2:4">
      <c r="B122" s="136" t="s">
        <v>212</v>
      </c>
      <c r="C122" s="150" t="s">
        <v>489</v>
      </c>
      <c r="D122" s="133" t="s">
        <v>488</v>
      </c>
    </row>
    <row r="123" spans="2:4">
      <c r="B123" s="136" t="s">
        <v>212</v>
      </c>
      <c r="C123" s="151" t="s">
        <v>237</v>
      </c>
      <c r="D123" s="133" t="s">
        <v>233</v>
      </c>
    </row>
    <row r="124" spans="2:4">
      <c r="B124" s="136" t="s">
        <v>212</v>
      </c>
      <c r="C124" s="151" t="s">
        <v>253</v>
      </c>
      <c r="D124" s="133" t="s">
        <v>254</v>
      </c>
    </row>
    <row r="125" spans="2:4">
      <c r="B125" s="136" t="s">
        <v>212</v>
      </c>
      <c r="C125" s="151" t="s">
        <v>243</v>
      </c>
      <c r="D125" s="133" t="s">
        <v>241</v>
      </c>
    </row>
    <row r="126" spans="2:4">
      <c r="B126" s="136" t="s">
        <v>212</v>
      </c>
      <c r="C126" s="151" t="s">
        <v>238</v>
      </c>
      <c r="D126" s="133" t="s">
        <v>233</v>
      </c>
    </row>
    <row r="127" spans="2:4">
      <c r="B127" s="136" t="s">
        <v>212</v>
      </c>
      <c r="C127" s="151" t="s">
        <v>215</v>
      </c>
      <c r="D127" s="158" t="s">
        <v>213</v>
      </c>
    </row>
    <row r="128" spans="2:4">
      <c r="B128" s="136" t="s">
        <v>212</v>
      </c>
      <c r="C128" s="151" t="s">
        <v>228</v>
      </c>
      <c r="D128" s="133" t="s">
        <v>226</v>
      </c>
    </row>
    <row r="129" spans="2:4">
      <c r="B129" s="136" t="s">
        <v>212</v>
      </c>
      <c r="C129" s="151" t="s">
        <v>256</v>
      </c>
      <c r="D129" s="133" t="s">
        <v>239</v>
      </c>
    </row>
    <row r="130" spans="2:4">
      <c r="B130" s="136" t="s">
        <v>212</v>
      </c>
      <c r="C130" s="151" t="s">
        <v>252</v>
      </c>
      <c r="D130" s="133" t="s">
        <v>249</v>
      </c>
    </row>
    <row r="131" spans="2:4">
      <c r="B131" s="136" t="s">
        <v>218</v>
      </c>
      <c r="C131" s="151" t="s">
        <v>219</v>
      </c>
      <c r="D131" s="158" t="s">
        <v>220</v>
      </c>
    </row>
    <row r="132" spans="2:4">
      <c r="B132" s="136" t="s">
        <v>218</v>
      </c>
      <c r="C132" s="151" t="s">
        <v>221</v>
      </c>
      <c r="D132" s="158" t="s">
        <v>220</v>
      </c>
    </row>
    <row r="133" spans="2:4">
      <c r="B133" s="136" t="s">
        <v>218</v>
      </c>
      <c r="C133" s="151" t="s">
        <v>222</v>
      </c>
      <c r="D133" s="158" t="s">
        <v>220</v>
      </c>
    </row>
    <row r="134" spans="2:4">
      <c r="B134" s="136" t="s">
        <v>218</v>
      </c>
      <c r="C134" s="151" t="s">
        <v>224</v>
      </c>
      <c r="D134" s="158" t="s">
        <v>220</v>
      </c>
    </row>
    <row r="135" spans="2:4">
      <c r="B135" s="132" t="s">
        <v>177</v>
      </c>
      <c r="C135" s="153" t="s">
        <v>178</v>
      </c>
      <c r="D135" s="160" t="s">
        <v>179</v>
      </c>
    </row>
    <row r="136" spans="2:4">
      <c r="B136" s="132" t="s">
        <v>177</v>
      </c>
      <c r="C136" s="151" t="s">
        <v>180</v>
      </c>
      <c r="D136" s="133" t="s">
        <v>181</v>
      </c>
    </row>
    <row r="137" spans="2:4">
      <c r="B137" s="132" t="s">
        <v>177</v>
      </c>
      <c r="C137" s="138" t="s">
        <v>208</v>
      </c>
      <c r="D137" s="160" t="s">
        <v>179</v>
      </c>
    </row>
    <row r="138" spans="2:4">
      <c r="B138" s="132" t="s">
        <v>177</v>
      </c>
      <c r="C138" s="151" t="s">
        <v>182</v>
      </c>
      <c r="D138" s="159" t="s">
        <v>183</v>
      </c>
    </row>
    <row r="139" spans="2:4">
      <c r="B139" s="132" t="s">
        <v>177</v>
      </c>
      <c r="C139" s="151" t="s">
        <v>184</v>
      </c>
      <c r="D139" s="133" t="s">
        <v>183</v>
      </c>
    </row>
    <row r="140" spans="2:4">
      <c r="B140" s="132" t="s">
        <v>177</v>
      </c>
      <c r="C140" s="151" t="s">
        <v>185</v>
      </c>
      <c r="D140" s="157" t="s">
        <v>186</v>
      </c>
    </row>
    <row r="141" spans="2:4">
      <c r="B141" s="132" t="s">
        <v>177</v>
      </c>
      <c r="C141" s="151" t="s">
        <v>187</v>
      </c>
      <c r="D141" s="161" t="s">
        <v>188</v>
      </c>
    </row>
    <row r="142" spans="2:4">
      <c r="B142" s="132" t="s">
        <v>177</v>
      </c>
      <c r="C142" s="151" t="s">
        <v>190</v>
      </c>
      <c r="D142" s="162" t="s">
        <v>191</v>
      </c>
    </row>
    <row r="143" spans="2:4">
      <c r="B143" s="132" t="s">
        <v>177</v>
      </c>
      <c r="C143" s="151" t="s">
        <v>192</v>
      </c>
      <c r="D143" s="133" t="s">
        <v>193</v>
      </c>
    </row>
    <row r="144" spans="2:4">
      <c r="B144" s="132" t="s">
        <v>177</v>
      </c>
      <c r="C144" s="151" t="s">
        <v>194</v>
      </c>
      <c r="D144" s="133" t="s">
        <v>183</v>
      </c>
    </row>
    <row r="145" spans="2:4">
      <c r="B145" s="132" t="s">
        <v>177</v>
      </c>
      <c r="C145" s="151" t="s">
        <v>195</v>
      </c>
      <c r="D145" s="133" t="s">
        <v>183</v>
      </c>
    </row>
    <row r="146" spans="2:4">
      <c r="B146" s="132" t="s">
        <v>177</v>
      </c>
      <c r="C146" s="151" t="s">
        <v>196</v>
      </c>
      <c r="D146" s="157" t="s">
        <v>197</v>
      </c>
    </row>
    <row r="147" spans="2:4">
      <c r="B147" s="132" t="s">
        <v>177</v>
      </c>
      <c r="C147" s="151" t="s">
        <v>198</v>
      </c>
      <c r="D147" s="133" t="s">
        <v>189</v>
      </c>
    </row>
    <row r="148" spans="2:4">
      <c r="B148" s="132" t="s">
        <v>177</v>
      </c>
      <c r="C148" s="150" t="s">
        <v>205</v>
      </c>
      <c r="D148" s="156" t="s">
        <v>432</v>
      </c>
    </row>
    <row r="149" spans="2:4">
      <c r="B149" s="132" t="s">
        <v>177</v>
      </c>
      <c r="C149" s="150" t="s">
        <v>204</v>
      </c>
      <c r="D149" s="55"/>
    </row>
    <row r="150" spans="2:4">
      <c r="B150" s="132" t="s">
        <v>177</v>
      </c>
      <c r="C150" s="151" t="s">
        <v>199</v>
      </c>
      <c r="D150" s="161" t="s">
        <v>188</v>
      </c>
    </row>
    <row r="151" spans="2:4">
      <c r="B151" s="132" t="s">
        <v>177</v>
      </c>
      <c r="C151" s="138" t="s">
        <v>209</v>
      </c>
      <c r="D151" s="160" t="s">
        <v>179</v>
      </c>
    </row>
    <row r="152" spans="2:4">
      <c r="B152" s="132" t="s">
        <v>177</v>
      </c>
      <c r="C152" s="138" t="s">
        <v>207</v>
      </c>
      <c r="D152" s="160" t="s">
        <v>179</v>
      </c>
    </row>
    <row r="153" spans="2:4">
      <c r="B153" s="132" t="s">
        <v>177</v>
      </c>
      <c r="C153" s="151" t="s">
        <v>200</v>
      </c>
      <c r="D153" s="158" t="s">
        <v>193</v>
      </c>
    </row>
    <row r="154" spans="2:4" ht="15.75">
      <c r="B154" s="132" t="s">
        <v>177</v>
      </c>
      <c r="C154" s="150" t="s">
        <v>206</v>
      </c>
      <c r="D154" s="178" t="s">
        <v>540</v>
      </c>
    </row>
    <row r="155" spans="2:4">
      <c r="B155" s="132" t="s">
        <v>177</v>
      </c>
      <c r="C155" s="151" t="s">
        <v>201</v>
      </c>
      <c r="D155" s="158" t="s">
        <v>193</v>
      </c>
    </row>
    <row r="156" spans="2:4">
      <c r="B156" s="132" t="s">
        <v>177</v>
      </c>
      <c r="C156" s="166" t="s">
        <v>211</v>
      </c>
      <c r="D156" s="167" t="s">
        <v>179</v>
      </c>
    </row>
    <row r="157" spans="2:4">
      <c r="B157" s="132" t="s">
        <v>177</v>
      </c>
      <c r="C157" s="138" t="s">
        <v>210</v>
      </c>
      <c r="D157" s="167" t="s">
        <v>179</v>
      </c>
    </row>
    <row r="158" spans="2:4">
      <c r="B158" s="132" t="s">
        <v>177</v>
      </c>
      <c r="C158" s="151" t="s">
        <v>202</v>
      </c>
      <c r="D158" s="133" t="s">
        <v>189</v>
      </c>
    </row>
    <row r="159" spans="2:4">
      <c r="B159" s="132" t="s">
        <v>177</v>
      </c>
      <c r="C159" s="151" t="s">
        <v>203</v>
      </c>
      <c r="D159" s="133" t="s">
        <v>284</v>
      </c>
    </row>
  </sheetData>
  <sortState ref="A66:D158">
    <sortCondition ref="B66:B15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VI rok plan </vt:lpstr>
      <vt:lpstr>Arkusz1</vt:lpstr>
      <vt:lpstr>' VI rok plan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mpilinska</dc:creator>
  <cp:lastModifiedBy>mpilinska</cp:lastModifiedBy>
  <dcterms:created xsi:type="dcterms:W3CDTF">2023-02-01T06:53:13Z</dcterms:created>
  <dcterms:modified xsi:type="dcterms:W3CDTF">2024-06-06T07:57:09Z</dcterms:modified>
</cp:coreProperties>
</file>